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05 LC Krupská_Lesy ČZU\DPS\F_1 Tabulky praci vykazu vymer\"/>
    </mc:Choice>
  </mc:AlternateContent>
  <xr:revisionPtr revIDLastSave="0" documentId="13_ncr:1_{365D54AD-7910-47F0-8C74-29FFE84E0D51}" xr6:coauthVersionLast="47" xr6:coauthVersionMax="47" xr10:uidLastSave="{00000000-0000-0000-0000-000000000000}"/>
  <bookViews>
    <workbookView xWindow="4008" yWindow="3396" windowWidth="17280" windowHeight="8964" firstSheet="2" activeTab="4" xr2:uid="{620BCC06-B2C9-4240-873F-65FC026EB7BE}"/>
  </bookViews>
  <sheets>
    <sheet name="vozovka I - PUPFL" sheetId="16" r:id="rId1"/>
    <sheet name="vozovka II mimo PUPFL" sheetId="15" r:id="rId2"/>
    <sheet name="vozovka III -PUPFL" sheetId="17" r:id="rId3"/>
    <sheet name="zemní práce I - PUPFL" sheetId="3" r:id="rId4"/>
    <sheet name="zemní práce II - mimo PUPFL" sheetId="18" r:id="rId5"/>
    <sheet name="zemní práce III - PUPFL" sheetId="19" r:id="rId6"/>
    <sheet name="TP III - PUPFL" sheetId="14" r:id="rId7"/>
    <sheet name="sjezdy I - PUPFL" sheetId="4" r:id="rId8"/>
    <sheet name="sjezdy III - PUPFL" sheetId="21" r:id="rId9"/>
    <sheet name="svodnice vody I - PUPFL" sheetId="11" r:id="rId10"/>
    <sheet name="svodnice vody III - PUPFL" sheetId="22" r:id="rId11"/>
    <sheet name="výhybny I - PUPFL" sheetId="12" r:id="rId12"/>
    <sheet name="výhybny III - PUPFL " sheetId="20" r:id="rId13"/>
    <sheet name="trhání pařezů" sheetId="10" r:id="rId1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9" l="1"/>
  <c r="D21" i="22"/>
  <c r="D22" i="22" s="1"/>
  <c r="G23" i="22" s="1"/>
  <c r="F14" i="11"/>
  <c r="F21" i="22"/>
  <c r="F22" i="22" s="1"/>
  <c r="E21" i="22"/>
  <c r="E22" i="22" s="1"/>
  <c r="C21" i="22"/>
  <c r="C22" i="22" s="1"/>
  <c r="B20" i="22"/>
  <c r="B19" i="22"/>
  <c r="B18" i="22"/>
  <c r="B17" i="22"/>
  <c r="B16" i="22"/>
  <c r="B14" i="22"/>
  <c r="B12" i="22"/>
  <c r="B11" i="22"/>
  <c r="B10" i="22"/>
  <c r="B9" i="22"/>
  <c r="B8" i="22"/>
  <c r="B7" i="22"/>
  <c r="B6" i="22"/>
  <c r="B11" i="11"/>
  <c r="B10" i="11"/>
  <c r="B9" i="11"/>
  <c r="B8" i="11"/>
  <c r="B7" i="11"/>
  <c r="B6" i="11"/>
  <c r="H12" i="21"/>
  <c r="H12" i="4"/>
  <c r="G8" i="20"/>
  <c r="D6" i="20"/>
  <c r="M68" i="19"/>
  <c r="J68" i="19"/>
  <c r="M67" i="19"/>
  <c r="L67" i="19"/>
  <c r="J67" i="19"/>
  <c r="O67" i="19" s="1"/>
  <c r="M66" i="19"/>
  <c r="J66" i="19"/>
  <c r="N66" i="19" s="1"/>
  <c r="O65" i="19"/>
  <c r="J65" i="19"/>
  <c r="K65" i="19" s="1"/>
  <c r="J64" i="19"/>
  <c r="N64" i="19" s="1"/>
  <c r="G64" i="19"/>
  <c r="N65" i="19" s="1"/>
  <c r="J63" i="19"/>
  <c r="N63" i="19" s="1"/>
  <c r="P62" i="19"/>
  <c r="M62" i="19"/>
  <c r="J62" i="19"/>
  <c r="O62" i="19" s="1"/>
  <c r="J61" i="19"/>
  <c r="N61" i="19" s="1"/>
  <c r="J60" i="19"/>
  <c r="O60" i="19" s="1"/>
  <c r="N59" i="19"/>
  <c r="M59" i="19"/>
  <c r="J59" i="19"/>
  <c r="P58" i="19"/>
  <c r="M58" i="19"/>
  <c r="L58" i="19"/>
  <c r="J58" i="19"/>
  <c r="O58" i="19" s="1"/>
  <c r="O57" i="19"/>
  <c r="L57" i="19"/>
  <c r="J57" i="19"/>
  <c r="N57" i="19" s="1"/>
  <c r="J56" i="19"/>
  <c r="N55" i="19"/>
  <c r="J55" i="19"/>
  <c r="M55" i="19" s="1"/>
  <c r="P54" i="19"/>
  <c r="M54" i="19"/>
  <c r="J54" i="19"/>
  <c r="O54" i="19" s="1"/>
  <c r="O53" i="19"/>
  <c r="J53" i="19"/>
  <c r="N53" i="19" s="1"/>
  <c r="O52" i="19"/>
  <c r="J52" i="19"/>
  <c r="N52" i="19" s="1"/>
  <c r="N51" i="19"/>
  <c r="M51" i="19"/>
  <c r="J51" i="19"/>
  <c r="M50" i="19"/>
  <c r="L50" i="19"/>
  <c r="J50" i="19"/>
  <c r="O50" i="19" s="1"/>
  <c r="O49" i="19"/>
  <c r="J49" i="19"/>
  <c r="N49" i="19" s="1"/>
  <c r="O48" i="19"/>
  <c r="J48" i="19"/>
  <c r="K48" i="19" s="1"/>
  <c r="J47" i="19"/>
  <c r="P46" i="19"/>
  <c r="L46" i="19"/>
  <c r="K46" i="19"/>
  <c r="J46" i="19"/>
  <c r="N46" i="19" s="1"/>
  <c r="O45" i="19"/>
  <c r="L45" i="19"/>
  <c r="J45" i="19"/>
  <c r="N45" i="19" s="1"/>
  <c r="O44" i="19"/>
  <c r="N44" i="19"/>
  <c r="J44" i="19"/>
  <c r="K44" i="19" s="1"/>
  <c r="N43" i="19"/>
  <c r="M43" i="19"/>
  <c r="J43" i="19"/>
  <c r="G43" i="19"/>
  <c r="N42" i="19"/>
  <c r="M42" i="19"/>
  <c r="J42" i="19"/>
  <c r="M41" i="19"/>
  <c r="J41" i="19"/>
  <c r="N41" i="19" s="1"/>
  <c r="J40" i="19"/>
  <c r="N40" i="19" s="1"/>
  <c r="J39" i="19"/>
  <c r="O39" i="19" s="1"/>
  <c r="J38" i="19"/>
  <c r="N38" i="19" s="1"/>
  <c r="P37" i="19"/>
  <c r="L37" i="19"/>
  <c r="K37" i="19"/>
  <c r="J37" i="19"/>
  <c r="O37" i="19" s="1"/>
  <c r="O36" i="19"/>
  <c r="L36" i="19"/>
  <c r="J36" i="19"/>
  <c r="G36" i="19"/>
  <c r="N37" i="19" s="1"/>
  <c r="J35" i="19"/>
  <c r="N35" i="19" s="1"/>
  <c r="J34" i="19"/>
  <c r="O34" i="19" s="1"/>
  <c r="J33" i="19"/>
  <c r="N33" i="19" s="1"/>
  <c r="M32" i="19"/>
  <c r="L32" i="19"/>
  <c r="J32" i="19"/>
  <c r="N32" i="19" s="1"/>
  <c r="O31" i="19"/>
  <c r="J31" i="19"/>
  <c r="N31" i="19" s="1"/>
  <c r="O30" i="19"/>
  <c r="J30" i="19"/>
  <c r="N30" i="19" s="1"/>
  <c r="N29" i="19"/>
  <c r="J29" i="19"/>
  <c r="M29" i="19" s="1"/>
  <c r="M28" i="19"/>
  <c r="J28" i="19"/>
  <c r="O28" i="19" s="1"/>
  <c r="J27" i="19"/>
  <c r="N27" i="19" s="1"/>
  <c r="J26" i="19"/>
  <c r="N26" i="19" s="1"/>
  <c r="J25" i="19"/>
  <c r="M25" i="19" s="1"/>
  <c r="L24" i="19"/>
  <c r="K24" i="19"/>
  <c r="J24" i="19"/>
  <c r="O24" i="19" s="1"/>
  <c r="G24" i="19"/>
  <c r="N24" i="19" s="1"/>
  <c r="J23" i="19"/>
  <c r="N23" i="19" s="1"/>
  <c r="L22" i="19"/>
  <c r="K22" i="19"/>
  <c r="J22" i="19"/>
  <c r="N22" i="19" s="1"/>
  <c r="J21" i="19"/>
  <c r="N21" i="19" s="1"/>
  <c r="J20" i="19"/>
  <c r="N20" i="19" s="1"/>
  <c r="P19" i="19"/>
  <c r="L19" i="19"/>
  <c r="K19" i="19"/>
  <c r="J19" i="19"/>
  <c r="N19" i="19" s="1"/>
  <c r="O18" i="19"/>
  <c r="L18" i="19"/>
  <c r="K18" i="19"/>
  <c r="J18" i="19"/>
  <c r="M18" i="19" s="1"/>
  <c r="J17" i="19"/>
  <c r="N17" i="19" s="1"/>
  <c r="G17" i="19"/>
  <c r="N18" i="19" s="1"/>
  <c r="N16" i="19"/>
  <c r="K16" i="19"/>
  <c r="J16" i="19"/>
  <c r="O16" i="19" s="1"/>
  <c r="J15" i="19"/>
  <c r="N15" i="19" s="1"/>
  <c r="P14" i="19"/>
  <c r="L14" i="19"/>
  <c r="K14" i="19"/>
  <c r="J14" i="19"/>
  <c r="N14" i="19" s="1"/>
  <c r="L13" i="19"/>
  <c r="K13" i="19"/>
  <c r="J13" i="19"/>
  <c r="O13" i="19" s="1"/>
  <c r="J12" i="19"/>
  <c r="K12" i="19" s="1"/>
  <c r="J11" i="19"/>
  <c r="N11" i="19" s="1"/>
  <c r="M10" i="19"/>
  <c r="J10" i="19"/>
  <c r="N10" i="19" s="1"/>
  <c r="J9" i="19"/>
  <c r="M9" i="19" s="1"/>
  <c r="K8" i="19"/>
  <c r="J8" i="19"/>
  <c r="M8" i="19" s="1"/>
  <c r="M7" i="19"/>
  <c r="L7" i="19"/>
  <c r="J7" i="19"/>
  <c r="G7" i="19"/>
  <c r="N8" i="19" s="1"/>
  <c r="J6" i="19"/>
  <c r="M6" i="19" s="1"/>
  <c r="G6" i="19"/>
  <c r="N7" i="19" s="1"/>
  <c r="J5" i="19"/>
  <c r="M5" i="19" s="1"/>
  <c r="G5" i="19"/>
  <c r="I11" i="18"/>
  <c r="L11" i="18" s="1"/>
  <c r="I10" i="18"/>
  <c r="L10" i="18" s="1"/>
  <c r="I9" i="18"/>
  <c r="L9" i="18" s="1"/>
  <c r="G9" i="18"/>
  <c r="I8" i="18"/>
  <c r="L8" i="18" s="1"/>
  <c r="G8" i="18"/>
  <c r="I7" i="18"/>
  <c r="L7" i="18" s="1"/>
  <c r="G7" i="18"/>
  <c r="M7" i="18" s="1"/>
  <c r="I6" i="18"/>
  <c r="M6" i="18" s="1"/>
  <c r="I5" i="18"/>
  <c r="M5" i="18" s="1"/>
  <c r="D35" i="3"/>
  <c r="J6" i="17"/>
  <c r="K6" i="17"/>
  <c r="L6" i="17"/>
  <c r="M6" i="17"/>
  <c r="N6" i="17" s="1"/>
  <c r="J7" i="17"/>
  <c r="K7" i="17"/>
  <c r="L7" i="17"/>
  <c r="M7" i="17"/>
  <c r="N7" i="17" s="1"/>
  <c r="J8" i="17"/>
  <c r="K8" i="17"/>
  <c r="L8" i="17"/>
  <c r="Q8" i="17" s="1"/>
  <c r="M8" i="17"/>
  <c r="N8" i="17" s="1"/>
  <c r="J9" i="17"/>
  <c r="K9" i="17"/>
  <c r="L9" i="17"/>
  <c r="M9" i="17"/>
  <c r="N9" i="17" s="1"/>
  <c r="J10" i="17"/>
  <c r="K10" i="17"/>
  <c r="L10" i="17"/>
  <c r="M10" i="17"/>
  <c r="N10" i="17" s="1"/>
  <c r="Q10" i="17"/>
  <c r="J11" i="17"/>
  <c r="K11" i="17"/>
  <c r="L11" i="17"/>
  <c r="M11" i="17"/>
  <c r="N11" i="17" s="1"/>
  <c r="J12" i="17"/>
  <c r="K12" i="17"/>
  <c r="L12" i="17"/>
  <c r="Q13" i="17" s="1"/>
  <c r="M12" i="17"/>
  <c r="N12" i="17" s="1"/>
  <c r="J13" i="17"/>
  <c r="K13" i="17"/>
  <c r="L13" i="17"/>
  <c r="Q14" i="17" s="1"/>
  <c r="M13" i="17"/>
  <c r="N13" i="17" s="1"/>
  <c r="J14" i="17"/>
  <c r="K14" i="17"/>
  <c r="L14" i="17"/>
  <c r="M14" i="17"/>
  <c r="N14" i="17" s="1"/>
  <c r="J15" i="17"/>
  <c r="K15" i="17"/>
  <c r="L15" i="17"/>
  <c r="M15" i="17"/>
  <c r="N15" i="17" s="1"/>
  <c r="Q15" i="17"/>
  <c r="J16" i="17"/>
  <c r="K16" i="17"/>
  <c r="L16" i="17"/>
  <c r="M16" i="17"/>
  <c r="N16" i="17" s="1"/>
  <c r="J17" i="17"/>
  <c r="K17" i="17"/>
  <c r="L17" i="17"/>
  <c r="M17" i="17"/>
  <c r="N17" i="17" s="1"/>
  <c r="J18" i="17"/>
  <c r="K18" i="17"/>
  <c r="L18" i="17"/>
  <c r="Q19" i="17" s="1"/>
  <c r="M18" i="17"/>
  <c r="N18" i="17" s="1"/>
  <c r="J19" i="17"/>
  <c r="K19" i="17"/>
  <c r="L19" i="17"/>
  <c r="Q20" i="17" s="1"/>
  <c r="M19" i="17"/>
  <c r="N19" i="17" s="1"/>
  <c r="J20" i="17"/>
  <c r="K20" i="17"/>
  <c r="L20" i="17"/>
  <c r="M20" i="17"/>
  <c r="N20" i="17" s="1"/>
  <c r="J21" i="17"/>
  <c r="K21" i="17"/>
  <c r="L21" i="17"/>
  <c r="M21" i="17"/>
  <c r="N21" i="17" s="1"/>
  <c r="Q21" i="17"/>
  <c r="J22" i="17"/>
  <c r="K22" i="17"/>
  <c r="L22" i="17"/>
  <c r="M22" i="17"/>
  <c r="N22" i="17" s="1"/>
  <c r="J23" i="17"/>
  <c r="K23" i="17"/>
  <c r="L23" i="17"/>
  <c r="Q23" i="17" s="1"/>
  <c r="M23" i="17"/>
  <c r="N23" i="17" s="1"/>
  <c r="J24" i="17"/>
  <c r="K24" i="17"/>
  <c r="L24" i="17"/>
  <c r="M24" i="17"/>
  <c r="N24" i="17" s="1"/>
  <c r="J25" i="17"/>
  <c r="O25" i="17" s="1"/>
  <c r="K25" i="17"/>
  <c r="L25" i="17"/>
  <c r="M25" i="17"/>
  <c r="N25" i="17" s="1"/>
  <c r="J26" i="17"/>
  <c r="K26" i="17"/>
  <c r="L26" i="17"/>
  <c r="M26" i="17"/>
  <c r="N26" i="17" s="1"/>
  <c r="J27" i="17"/>
  <c r="K27" i="17"/>
  <c r="L27" i="17"/>
  <c r="M27" i="17"/>
  <c r="N27" i="17" s="1"/>
  <c r="J28" i="17"/>
  <c r="K28" i="17"/>
  <c r="L28" i="17"/>
  <c r="M28" i="17"/>
  <c r="N28" i="17" s="1"/>
  <c r="Q28" i="17"/>
  <c r="J29" i="17"/>
  <c r="K29" i="17"/>
  <c r="L29" i="17"/>
  <c r="Q30" i="17" s="1"/>
  <c r="M29" i="17"/>
  <c r="N29" i="17" s="1"/>
  <c r="J30" i="17"/>
  <c r="K30" i="17"/>
  <c r="L30" i="17"/>
  <c r="Q31" i="17" s="1"/>
  <c r="M30" i="17"/>
  <c r="N30" i="17" s="1"/>
  <c r="J31" i="17"/>
  <c r="K31" i="17"/>
  <c r="L31" i="17"/>
  <c r="M31" i="17"/>
  <c r="N31" i="17" s="1"/>
  <c r="J32" i="17"/>
  <c r="K32" i="17"/>
  <c r="L32" i="17"/>
  <c r="M32" i="17"/>
  <c r="N32" i="17" s="1"/>
  <c r="J33" i="17"/>
  <c r="O33" i="17" s="1"/>
  <c r="K33" i="17"/>
  <c r="L33" i="17"/>
  <c r="M33" i="17"/>
  <c r="N33" i="17" s="1"/>
  <c r="Q33" i="17"/>
  <c r="J34" i="17"/>
  <c r="K34" i="17"/>
  <c r="L34" i="17"/>
  <c r="Q35" i="17" s="1"/>
  <c r="M34" i="17"/>
  <c r="N34" i="17" s="1"/>
  <c r="J35" i="17"/>
  <c r="K35" i="17"/>
  <c r="L35" i="17"/>
  <c r="Q36" i="17" s="1"/>
  <c r="M35" i="17"/>
  <c r="N35" i="17" s="1"/>
  <c r="J36" i="17"/>
  <c r="K36" i="17"/>
  <c r="L36" i="17"/>
  <c r="M36" i="17"/>
  <c r="N36" i="17" s="1"/>
  <c r="J37" i="17"/>
  <c r="K37" i="17"/>
  <c r="L37" i="17"/>
  <c r="M37" i="17"/>
  <c r="N37" i="17" s="1"/>
  <c r="J38" i="17"/>
  <c r="K38" i="17"/>
  <c r="L38" i="17"/>
  <c r="M38" i="17"/>
  <c r="N38" i="17" s="1"/>
  <c r="J39" i="17"/>
  <c r="K39" i="17"/>
  <c r="L39" i="17"/>
  <c r="M39" i="17"/>
  <c r="N39" i="17" s="1"/>
  <c r="J40" i="17"/>
  <c r="K40" i="17"/>
  <c r="L40" i="17"/>
  <c r="M40" i="17"/>
  <c r="N40" i="17" s="1"/>
  <c r="Q40" i="17"/>
  <c r="J41" i="17"/>
  <c r="K41" i="17"/>
  <c r="L41" i="17"/>
  <c r="Q42" i="17" s="1"/>
  <c r="M41" i="17"/>
  <c r="N41" i="17" s="1"/>
  <c r="J42" i="17"/>
  <c r="K42" i="17"/>
  <c r="L42" i="17"/>
  <c r="Q43" i="17" s="1"/>
  <c r="M42" i="17"/>
  <c r="N42" i="17" s="1"/>
  <c r="J43" i="17"/>
  <c r="O43" i="17" s="1"/>
  <c r="K43" i="17"/>
  <c r="L43" i="17"/>
  <c r="M43" i="17"/>
  <c r="N43" i="17" s="1"/>
  <c r="J44" i="17"/>
  <c r="O44" i="17" s="1"/>
  <c r="K44" i="17"/>
  <c r="L44" i="17"/>
  <c r="M44" i="17"/>
  <c r="N44" i="17" s="1"/>
  <c r="J45" i="17"/>
  <c r="O45" i="17" s="1"/>
  <c r="K45" i="17"/>
  <c r="L45" i="17"/>
  <c r="M45" i="17"/>
  <c r="N45" i="17" s="1"/>
  <c r="Q45" i="17"/>
  <c r="J46" i="17"/>
  <c r="K46" i="17"/>
  <c r="L46" i="17"/>
  <c r="Q47" i="17" s="1"/>
  <c r="M46" i="17"/>
  <c r="N46" i="17" s="1"/>
  <c r="J47" i="17"/>
  <c r="K47" i="17"/>
  <c r="L47" i="17"/>
  <c r="Q48" i="17" s="1"/>
  <c r="M47" i="17"/>
  <c r="N47" i="17" s="1"/>
  <c r="J48" i="17"/>
  <c r="K48" i="17"/>
  <c r="L48" i="17"/>
  <c r="M48" i="17"/>
  <c r="N48" i="17" s="1"/>
  <c r="J49" i="17"/>
  <c r="O49" i="17" s="1"/>
  <c r="K49" i="17"/>
  <c r="L49" i="17"/>
  <c r="M49" i="17"/>
  <c r="N49" i="17" s="1"/>
  <c r="Q49" i="17"/>
  <c r="J50" i="17"/>
  <c r="K50" i="17"/>
  <c r="L50" i="17"/>
  <c r="Q51" i="17" s="1"/>
  <c r="M50" i="17"/>
  <c r="N50" i="17" s="1"/>
  <c r="J51" i="17"/>
  <c r="K51" i="17"/>
  <c r="L51" i="17"/>
  <c r="Q52" i="17" s="1"/>
  <c r="M51" i="17"/>
  <c r="N51" i="17" s="1"/>
  <c r="J52" i="17"/>
  <c r="K52" i="17"/>
  <c r="L52" i="17"/>
  <c r="M52" i="17"/>
  <c r="N52" i="17" s="1"/>
  <c r="J53" i="17"/>
  <c r="K53" i="17"/>
  <c r="L53" i="17"/>
  <c r="M53" i="17"/>
  <c r="N53" i="17" s="1"/>
  <c r="Q53" i="17"/>
  <c r="J54" i="17"/>
  <c r="K54" i="17"/>
  <c r="L54" i="17"/>
  <c r="Q55" i="17" s="1"/>
  <c r="M54" i="17"/>
  <c r="N54" i="17" s="1"/>
  <c r="J55" i="17"/>
  <c r="K55" i="17"/>
  <c r="L55" i="17"/>
  <c r="Q56" i="17" s="1"/>
  <c r="M55" i="17"/>
  <c r="N55" i="17" s="1"/>
  <c r="J56" i="17"/>
  <c r="K56" i="17"/>
  <c r="L56" i="17"/>
  <c r="M56" i="17"/>
  <c r="N56" i="17" s="1"/>
  <c r="J57" i="17"/>
  <c r="K57" i="17"/>
  <c r="L57" i="17"/>
  <c r="M57" i="17"/>
  <c r="N57" i="17" s="1"/>
  <c r="J58" i="17"/>
  <c r="K58" i="17"/>
  <c r="L58" i="17"/>
  <c r="M58" i="17"/>
  <c r="N58" i="17" s="1"/>
  <c r="Q58" i="17"/>
  <c r="J59" i="17"/>
  <c r="K59" i="17"/>
  <c r="L59" i="17"/>
  <c r="M59" i="17"/>
  <c r="N59" i="17" s="1"/>
  <c r="J60" i="17"/>
  <c r="K60" i="17"/>
  <c r="L60" i="17"/>
  <c r="Q61" i="17" s="1"/>
  <c r="M60" i="17"/>
  <c r="N60" i="17" s="1"/>
  <c r="J61" i="17"/>
  <c r="K61" i="17"/>
  <c r="L61" i="17"/>
  <c r="M61" i="17"/>
  <c r="N61" i="17" s="1"/>
  <c r="J62" i="17"/>
  <c r="K62" i="17"/>
  <c r="L62" i="17"/>
  <c r="Q63" i="17" s="1"/>
  <c r="M62" i="17"/>
  <c r="N62" i="17" s="1"/>
  <c r="J63" i="17"/>
  <c r="K63" i="17"/>
  <c r="L63" i="17"/>
  <c r="M63" i="17"/>
  <c r="N63" i="17" s="1"/>
  <c r="J64" i="17"/>
  <c r="K64" i="17"/>
  <c r="L64" i="17"/>
  <c r="M64" i="17"/>
  <c r="N64" i="17" s="1"/>
  <c r="J65" i="17"/>
  <c r="K65" i="17"/>
  <c r="L65" i="17"/>
  <c r="M65" i="17"/>
  <c r="N65" i="17" s="1"/>
  <c r="Q65" i="17"/>
  <c r="J66" i="17"/>
  <c r="K66" i="17"/>
  <c r="L66" i="17"/>
  <c r="Q67" i="17" s="1"/>
  <c r="M66" i="17"/>
  <c r="N66" i="17" s="1"/>
  <c r="J67" i="17"/>
  <c r="K67" i="17"/>
  <c r="L67" i="17"/>
  <c r="Q68" i="17" s="1"/>
  <c r="M67" i="17"/>
  <c r="N67" i="17" s="1"/>
  <c r="J68" i="17"/>
  <c r="K68" i="17"/>
  <c r="L68" i="17"/>
  <c r="M68" i="17"/>
  <c r="N68" i="17" s="1"/>
  <c r="J69" i="17"/>
  <c r="K69" i="17"/>
  <c r="L69" i="17"/>
  <c r="M69" i="17"/>
  <c r="N69" i="17" s="1"/>
  <c r="Q69" i="17"/>
  <c r="M5" i="17"/>
  <c r="N5" i="17" s="1"/>
  <c r="L5" i="17"/>
  <c r="K5" i="17"/>
  <c r="J5" i="17"/>
  <c r="O6" i="17" s="1"/>
  <c r="L4" i="17"/>
  <c r="K4" i="17"/>
  <c r="J4" i="17"/>
  <c r="J8" i="15"/>
  <c r="L8" i="15"/>
  <c r="K8" i="15"/>
  <c r="M5" i="15"/>
  <c r="M37" i="16"/>
  <c r="N37" i="16" s="1"/>
  <c r="L37" i="16"/>
  <c r="K37" i="16"/>
  <c r="J37" i="16"/>
  <c r="M36" i="16"/>
  <c r="N36" i="16" s="1"/>
  <c r="L36" i="16"/>
  <c r="K36" i="16"/>
  <c r="J36" i="16"/>
  <c r="O35" i="16"/>
  <c r="N35" i="16"/>
  <c r="M35" i="16"/>
  <c r="L35" i="16"/>
  <c r="K35" i="16"/>
  <c r="P36" i="16" s="1"/>
  <c r="J35" i="16"/>
  <c r="O36" i="16" s="1"/>
  <c r="M34" i="16"/>
  <c r="N34" i="16" s="1"/>
  <c r="L34" i="16"/>
  <c r="Q35" i="16" s="1"/>
  <c r="K34" i="16"/>
  <c r="J34" i="16"/>
  <c r="O33" i="16"/>
  <c r="N33" i="16"/>
  <c r="M33" i="16"/>
  <c r="L33" i="16"/>
  <c r="K33" i="16"/>
  <c r="P34" i="16" s="1"/>
  <c r="J33" i="16"/>
  <c r="O34" i="16" s="1"/>
  <c r="M32" i="16"/>
  <c r="N32" i="16" s="1"/>
  <c r="L32" i="16"/>
  <c r="Q33" i="16" s="1"/>
  <c r="K32" i="16"/>
  <c r="J32" i="16"/>
  <c r="O31" i="16"/>
  <c r="N31" i="16"/>
  <c r="M31" i="16"/>
  <c r="L31" i="16"/>
  <c r="K31" i="16"/>
  <c r="P32" i="16" s="1"/>
  <c r="J31" i="16"/>
  <c r="O32" i="16" s="1"/>
  <c r="M30" i="16"/>
  <c r="N30" i="16" s="1"/>
  <c r="L30" i="16"/>
  <c r="Q31" i="16" s="1"/>
  <c r="K30" i="16"/>
  <c r="J30" i="16"/>
  <c r="O29" i="16"/>
  <c r="N29" i="16"/>
  <c r="M29" i="16"/>
  <c r="L29" i="16"/>
  <c r="K29" i="16"/>
  <c r="P30" i="16" s="1"/>
  <c r="J29" i="16"/>
  <c r="O30" i="16" s="1"/>
  <c r="M28" i="16"/>
  <c r="N28" i="16" s="1"/>
  <c r="L28" i="16"/>
  <c r="Q29" i="16" s="1"/>
  <c r="K28" i="16"/>
  <c r="J28" i="16"/>
  <c r="O27" i="16"/>
  <c r="N27" i="16"/>
  <c r="M27" i="16"/>
  <c r="L27" i="16"/>
  <c r="K27" i="16"/>
  <c r="P28" i="16" s="1"/>
  <c r="J27" i="16"/>
  <c r="O28" i="16" s="1"/>
  <c r="M26" i="16"/>
  <c r="N26" i="16" s="1"/>
  <c r="L26" i="16"/>
  <c r="K26" i="16"/>
  <c r="J26" i="16"/>
  <c r="O25" i="16"/>
  <c r="N25" i="16"/>
  <c r="M25" i="16"/>
  <c r="L25" i="16"/>
  <c r="K25" i="16"/>
  <c r="P26" i="16" s="1"/>
  <c r="J25" i="16"/>
  <c r="O26" i="16" s="1"/>
  <c r="M24" i="16"/>
  <c r="L24" i="16"/>
  <c r="Q25" i="16" s="1"/>
  <c r="K24" i="16"/>
  <c r="J24" i="16"/>
  <c r="M23" i="16"/>
  <c r="L23" i="16"/>
  <c r="K23" i="16"/>
  <c r="J23" i="16"/>
  <c r="M22" i="16"/>
  <c r="L22" i="16"/>
  <c r="K22" i="16"/>
  <c r="P23" i="16" s="1"/>
  <c r="J22" i="16"/>
  <c r="M21" i="16"/>
  <c r="L21" i="16"/>
  <c r="K21" i="16"/>
  <c r="P22" i="16" s="1"/>
  <c r="J21" i="16"/>
  <c r="M20" i="16"/>
  <c r="L20" i="16"/>
  <c r="K20" i="16"/>
  <c r="P21" i="16" s="1"/>
  <c r="J20" i="16"/>
  <c r="M19" i="16"/>
  <c r="L19" i="16"/>
  <c r="K19" i="16"/>
  <c r="P20" i="16" s="1"/>
  <c r="J19" i="16"/>
  <c r="M18" i="16"/>
  <c r="O18" i="16" s="1"/>
  <c r="L18" i="16"/>
  <c r="K18" i="16"/>
  <c r="P19" i="16" s="1"/>
  <c r="J18" i="16"/>
  <c r="M17" i="16"/>
  <c r="O17" i="16" s="1"/>
  <c r="L17" i="16"/>
  <c r="K17" i="16"/>
  <c r="P18" i="16" s="1"/>
  <c r="J17" i="16"/>
  <c r="M16" i="16"/>
  <c r="O16" i="16" s="1"/>
  <c r="L16" i="16"/>
  <c r="K16" i="16"/>
  <c r="P17" i="16" s="1"/>
  <c r="J16" i="16"/>
  <c r="M15" i="16"/>
  <c r="O15" i="16" s="1"/>
  <c r="L15" i="16"/>
  <c r="K15" i="16"/>
  <c r="P16" i="16" s="1"/>
  <c r="J15" i="16"/>
  <c r="M14" i="16"/>
  <c r="O14" i="16" s="1"/>
  <c r="L14" i="16"/>
  <c r="K14" i="16"/>
  <c r="P15" i="16" s="1"/>
  <c r="J14" i="16"/>
  <c r="M13" i="16"/>
  <c r="O13" i="16" s="1"/>
  <c r="L13" i="16"/>
  <c r="K13" i="16"/>
  <c r="P14" i="16" s="1"/>
  <c r="J13" i="16"/>
  <c r="M12" i="16"/>
  <c r="O12" i="16" s="1"/>
  <c r="L12" i="16"/>
  <c r="K12" i="16"/>
  <c r="P13" i="16" s="1"/>
  <c r="J12" i="16"/>
  <c r="M11" i="16"/>
  <c r="O11" i="16" s="1"/>
  <c r="L11" i="16"/>
  <c r="K11" i="16"/>
  <c r="P12" i="16" s="1"/>
  <c r="J11" i="16"/>
  <c r="M10" i="16"/>
  <c r="O10" i="16" s="1"/>
  <c r="L10" i="16"/>
  <c r="K10" i="16"/>
  <c r="P11" i="16" s="1"/>
  <c r="J10" i="16"/>
  <c r="M9" i="16"/>
  <c r="O9" i="16" s="1"/>
  <c r="L9" i="16"/>
  <c r="K9" i="16"/>
  <c r="P10" i="16" s="1"/>
  <c r="J9" i="16"/>
  <c r="M8" i="16"/>
  <c r="O8" i="16" s="1"/>
  <c r="L8" i="16"/>
  <c r="K8" i="16"/>
  <c r="P9" i="16" s="1"/>
  <c r="J8" i="16"/>
  <c r="M7" i="16"/>
  <c r="O7" i="16" s="1"/>
  <c r="L7" i="16"/>
  <c r="K7" i="16"/>
  <c r="P8" i="16" s="1"/>
  <c r="J7" i="16"/>
  <c r="M6" i="16"/>
  <c r="O6" i="16" s="1"/>
  <c r="L6" i="16"/>
  <c r="K6" i="16"/>
  <c r="P7" i="16" s="1"/>
  <c r="J6" i="16"/>
  <c r="M5" i="16"/>
  <c r="L5" i="16"/>
  <c r="K5" i="16"/>
  <c r="P6" i="16" s="1"/>
  <c r="J5" i="16"/>
  <c r="L4" i="16"/>
  <c r="Q5" i="16" s="1"/>
  <c r="K4" i="16"/>
  <c r="J4" i="16"/>
  <c r="O5" i="16" s="1"/>
  <c r="M12" i="15"/>
  <c r="N12" i="15" s="1"/>
  <c r="L12" i="15"/>
  <c r="K12" i="15"/>
  <c r="J12" i="15"/>
  <c r="M11" i="15"/>
  <c r="N11" i="15" s="1"/>
  <c r="L11" i="15"/>
  <c r="K11" i="15"/>
  <c r="J11" i="15"/>
  <c r="M10" i="15"/>
  <c r="N10" i="15" s="1"/>
  <c r="L10" i="15"/>
  <c r="K10" i="15"/>
  <c r="J10" i="15"/>
  <c r="M9" i="15"/>
  <c r="N9" i="15" s="1"/>
  <c r="L9" i="15"/>
  <c r="K9" i="15"/>
  <c r="J9" i="15"/>
  <c r="M7" i="15"/>
  <c r="N7" i="15" s="1"/>
  <c r="L7" i="15"/>
  <c r="K7" i="15"/>
  <c r="J7" i="15"/>
  <c r="M6" i="15"/>
  <c r="N6" i="15" s="1"/>
  <c r="L6" i="15"/>
  <c r="K6" i="15"/>
  <c r="J6" i="15"/>
  <c r="N5" i="15"/>
  <c r="L5" i="15"/>
  <c r="K5" i="15"/>
  <c r="J5" i="15"/>
  <c r="L4" i="15"/>
  <c r="K4" i="15"/>
  <c r="J4" i="15"/>
  <c r="N5" i="19" l="1"/>
  <c r="O23" i="19"/>
  <c r="O10" i="19"/>
  <c r="K23" i="19"/>
  <c r="K27" i="19"/>
  <c r="P28" i="19"/>
  <c r="P31" i="19"/>
  <c r="K35" i="19"/>
  <c r="K40" i="19"/>
  <c r="O41" i="19"/>
  <c r="P61" i="19"/>
  <c r="L5" i="19"/>
  <c r="K10" i="19"/>
  <c r="P10" i="19"/>
  <c r="N12" i="19"/>
  <c r="M14" i="19"/>
  <c r="P18" i="19"/>
  <c r="M19" i="19"/>
  <c r="M20" i="19"/>
  <c r="O21" i="19"/>
  <c r="O22" i="19"/>
  <c r="L23" i="19"/>
  <c r="M24" i="19"/>
  <c r="L27" i="19"/>
  <c r="K28" i="19"/>
  <c r="K30" i="19"/>
  <c r="K31" i="19"/>
  <c r="O32" i="19"/>
  <c r="K34" i="19"/>
  <c r="L35" i="19"/>
  <c r="N36" i="19"/>
  <c r="P36" i="19"/>
  <c r="M37" i="19"/>
  <c r="L40" i="19"/>
  <c r="K41" i="19"/>
  <c r="P41" i="19"/>
  <c r="P45" i="19"/>
  <c r="M46" i="19"/>
  <c r="K49" i="19"/>
  <c r="P50" i="19"/>
  <c r="K53" i="19"/>
  <c r="P57" i="19"/>
  <c r="L61" i="19"/>
  <c r="K66" i="19"/>
  <c r="P66" i="19"/>
  <c r="P67" i="19"/>
  <c r="P27" i="19"/>
  <c r="P35" i="19"/>
  <c r="P40" i="19"/>
  <c r="O61" i="19"/>
  <c r="M12" i="19"/>
  <c r="P23" i="19"/>
  <c r="P49" i="19"/>
  <c r="P53" i="19"/>
  <c r="K61" i="19"/>
  <c r="O66" i="19"/>
  <c r="L10" i="19"/>
  <c r="O14" i="19"/>
  <c r="O19" i="19"/>
  <c r="P22" i="19"/>
  <c r="M23" i="19"/>
  <c r="P24" i="19"/>
  <c r="O26" i="19"/>
  <c r="O27" i="19"/>
  <c r="L28" i="19"/>
  <c r="L31" i="19"/>
  <c r="K32" i="19"/>
  <c r="P32" i="19"/>
  <c r="O35" i="19"/>
  <c r="K36" i="19"/>
  <c r="O40" i="19"/>
  <c r="L41" i="19"/>
  <c r="K45" i="19"/>
  <c r="O46" i="19"/>
  <c r="L49" i="19"/>
  <c r="K50" i="19"/>
  <c r="L53" i="19"/>
  <c r="L54" i="19"/>
  <c r="K57" i="19"/>
  <c r="N60" i="19"/>
  <c r="M61" i="19"/>
  <c r="L62" i="19"/>
  <c r="L66" i="19"/>
  <c r="M11" i="18"/>
  <c r="M9" i="18"/>
  <c r="J10" i="18"/>
  <c r="K5" i="18"/>
  <c r="K10" i="18"/>
  <c r="K11" i="18"/>
  <c r="I12" i="18"/>
  <c r="L5" i="18"/>
  <c r="P9" i="19"/>
  <c r="L11" i="19"/>
  <c r="O12" i="19"/>
  <c r="P15" i="19"/>
  <c r="L15" i="19"/>
  <c r="O15" i="19"/>
  <c r="K15" i="19"/>
  <c r="M17" i="19"/>
  <c r="P17" i="19"/>
  <c r="L17" i="19"/>
  <c r="O17" i="19"/>
  <c r="K39" i="19"/>
  <c r="M56" i="19"/>
  <c r="P56" i="19"/>
  <c r="L56" i="19"/>
  <c r="K56" i="19"/>
  <c r="O5" i="19"/>
  <c r="O69" i="19" s="1"/>
  <c r="F75" i="19" s="1"/>
  <c r="K5" i="19"/>
  <c r="P5" i="19"/>
  <c r="O7" i="19"/>
  <c r="K7" i="19"/>
  <c r="P7" i="19"/>
  <c r="L9" i="19"/>
  <c r="M11" i="19"/>
  <c r="M13" i="19"/>
  <c r="N13" i="19"/>
  <c r="P13" i="19"/>
  <c r="M15" i="19"/>
  <c r="K17" i="19"/>
  <c r="M21" i="19"/>
  <c r="P21" i="19"/>
  <c r="L21" i="19"/>
  <c r="K21" i="19"/>
  <c r="P29" i="19"/>
  <c r="L29" i="19"/>
  <c r="O29" i="19"/>
  <c r="K29" i="19"/>
  <c r="M34" i="19"/>
  <c r="P34" i="19"/>
  <c r="L34" i="19"/>
  <c r="N34" i="19"/>
  <c r="P38" i="19"/>
  <c r="L38" i="19"/>
  <c r="O38" i="19"/>
  <c r="K38" i="19"/>
  <c r="M38" i="19"/>
  <c r="P42" i="19"/>
  <c r="L42" i="19"/>
  <c r="O42" i="19"/>
  <c r="K42" i="19"/>
  <c r="P43" i="19"/>
  <c r="L43" i="19"/>
  <c r="O43" i="19"/>
  <c r="K43" i="19"/>
  <c r="M48" i="19"/>
  <c r="P48" i="19"/>
  <c r="L48" i="19"/>
  <c r="N48" i="19"/>
  <c r="M52" i="19"/>
  <c r="P52" i="19"/>
  <c r="L52" i="19"/>
  <c r="K52" i="19"/>
  <c r="N56" i="19"/>
  <c r="M63" i="19"/>
  <c r="M64" i="19"/>
  <c r="P68" i="19"/>
  <c r="L68" i="19"/>
  <c r="O68" i="19"/>
  <c r="K68" i="19"/>
  <c r="N68" i="19"/>
  <c r="N6" i="19"/>
  <c r="P8" i="19"/>
  <c r="L8" i="19"/>
  <c r="O8" i="19"/>
  <c r="N9" i="19"/>
  <c r="O56" i="19"/>
  <c r="O6" i="19"/>
  <c r="K6" i="19"/>
  <c r="P6" i="19"/>
  <c r="O9" i="19"/>
  <c r="O11" i="19"/>
  <c r="K11" i="19"/>
  <c r="P11" i="19"/>
  <c r="N25" i="19"/>
  <c r="P33" i="19"/>
  <c r="L33" i="19"/>
  <c r="O33" i="19"/>
  <c r="K33" i="19"/>
  <c r="M33" i="19"/>
  <c r="M39" i="19"/>
  <c r="P39" i="19"/>
  <c r="L39" i="19"/>
  <c r="N39" i="19"/>
  <c r="P47" i="19"/>
  <c r="L47" i="19"/>
  <c r="O47" i="19"/>
  <c r="K47" i="19"/>
  <c r="M47" i="19"/>
  <c r="M60" i="19"/>
  <c r="P60" i="19"/>
  <c r="L60" i="19"/>
  <c r="K60" i="19"/>
  <c r="J69" i="19"/>
  <c r="L6" i="19"/>
  <c r="K9" i="19"/>
  <c r="P12" i="19"/>
  <c r="L12" i="19"/>
  <c r="M26" i="19"/>
  <c r="P26" i="19"/>
  <c r="L26" i="19"/>
  <c r="K26" i="19"/>
  <c r="N47" i="19"/>
  <c r="P63" i="19"/>
  <c r="L63" i="19"/>
  <c r="O63" i="19"/>
  <c r="K63" i="19"/>
  <c r="P64" i="19"/>
  <c r="L64" i="19"/>
  <c r="O64" i="19"/>
  <c r="K64" i="19"/>
  <c r="M16" i="19"/>
  <c r="P16" i="19"/>
  <c r="L16" i="19"/>
  <c r="P20" i="19"/>
  <c r="L20" i="19"/>
  <c r="O20" i="19"/>
  <c r="K20" i="19"/>
  <c r="P25" i="19"/>
  <c r="L25" i="19"/>
  <c r="O25" i="19"/>
  <c r="K25" i="19"/>
  <c r="M30" i="19"/>
  <c r="P30" i="19"/>
  <c r="L30" i="19"/>
  <c r="M44" i="19"/>
  <c r="P44" i="19"/>
  <c r="L44" i="19"/>
  <c r="P51" i="19"/>
  <c r="L51" i="19"/>
  <c r="O51" i="19"/>
  <c r="K51" i="19"/>
  <c r="P55" i="19"/>
  <c r="L55" i="19"/>
  <c r="O55" i="19"/>
  <c r="K55" i="19"/>
  <c r="P59" i="19"/>
  <c r="L59" i="19"/>
  <c r="O59" i="19"/>
  <c r="K59" i="19"/>
  <c r="M65" i="19"/>
  <c r="P65" i="19"/>
  <c r="L65" i="19"/>
  <c r="M22" i="19"/>
  <c r="M27" i="19"/>
  <c r="N28" i="19"/>
  <c r="M31" i="19"/>
  <c r="M35" i="19"/>
  <c r="M36" i="19"/>
  <c r="M40" i="19"/>
  <c r="M45" i="19"/>
  <c r="M49" i="19"/>
  <c r="N50" i="19"/>
  <c r="M53" i="19"/>
  <c r="N54" i="19"/>
  <c r="M57" i="19"/>
  <c r="N58" i="19"/>
  <c r="N62" i="19"/>
  <c r="N67" i="19"/>
  <c r="K54" i="19"/>
  <c r="K58" i="19"/>
  <c r="K62" i="19"/>
  <c r="K67" i="19"/>
  <c r="J6" i="18"/>
  <c r="L6" i="18"/>
  <c r="K7" i="18"/>
  <c r="N7" i="18"/>
  <c r="K9" i="18"/>
  <c r="N9" i="18"/>
  <c r="M10" i="18"/>
  <c r="N11" i="18"/>
  <c r="N5" i="18"/>
  <c r="J5" i="18"/>
  <c r="J7" i="18"/>
  <c r="M8" i="18"/>
  <c r="J9" i="18"/>
  <c r="N10" i="18"/>
  <c r="J11" i="18"/>
  <c r="K6" i="18"/>
  <c r="N6" i="18"/>
  <c r="K8" i="18"/>
  <c r="N8" i="18"/>
  <c r="J8" i="18"/>
  <c r="P9" i="15"/>
  <c r="Q9" i="15"/>
  <c r="O9" i="15"/>
  <c r="Q24" i="17"/>
  <c r="O24" i="17"/>
  <c r="Q9" i="17"/>
  <c r="O23" i="17"/>
  <c r="O18" i="17"/>
  <c r="Q66" i="17"/>
  <c r="Q60" i="17"/>
  <c r="Q54" i="17"/>
  <c r="Q50" i="17"/>
  <c r="Q46" i="17"/>
  <c r="Q41" i="17"/>
  <c r="Q34" i="17"/>
  <c r="O34" i="17"/>
  <c r="Q29" i="17"/>
  <c r="O29" i="17"/>
  <c r="Q22" i="17"/>
  <c r="Q16" i="17"/>
  <c r="Q11" i="17"/>
  <c r="Q7" i="17"/>
  <c r="P6" i="17"/>
  <c r="Q57" i="17"/>
  <c r="Q37" i="17"/>
  <c r="Q25" i="17"/>
  <c r="Q12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Q62" i="17"/>
  <c r="Q59" i="17"/>
  <c r="Q44" i="17"/>
  <c r="Q39" i="17"/>
  <c r="Q32" i="17"/>
  <c r="Q27" i="17"/>
  <c r="Q26" i="17"/>
  <c r="Q17" i="17"/>
  <c r="Q6" i="17"/>
  <c r="O69" i="17"/>
  <c r="O68" i="17"/>
  <c r="O67" i="17"/>
  <c r="O66" i="17"/>
  <c r="O65" i="17"/>
  <c r="O64" i="17"/>
  <c r="O63" i="17"/>
  <c r="O62" i="17"/>
  <c r="O61" i="17"/>
  <c r="O60" i="17"/>
  <c r="O59" i="17"/>
  <c r="O58" i="17"/>
  <c r="O57" i="17"/>
  <c r="O56" i="17"/>
  <c r="O55" i="17"/>
  <c r="O54" i="17"/>
  <c r="O53" i="17"/>
  <c r="O52" i="17"/>
  <c r="O51" i="17"/>
  <c r="O50" i="17"/>
  <c r="O48" i="17"/>
  <c r="O47" i="17"/>
  <c r="O46" i="17"/>
  <c r="O42" i="17"/>
  <c r="O41" i="17"/>
  <c r="O40" i="17"/>
  <c r="O39" i="17"/>
  <c r="O38" i="17"/>
  <c r="O37" i="17"/>
  <c r="O36" i="17"/>
  <c r="O35" i="17"/>
  <c r="O32" i="17"/>
  <c r="O31" i="17"/>
  <c r="O30" i="17"/>
  <c r="O28" i="17"/>
  <c r="O27" i="17"/>
  <c r="O26" i="17"/>
  <c r="O22" i="17"/>
  <c r="O21" i="17"/>
  <c r="O20" i="17"/>
  <c r="O19" i="17"/>
  <c r="O17" i="17"/>
  <c r="O16" i="17"/>
  <c r="O15" i="17"/>
  <c r="O14" i="17"/>
  <c r="O13" i="17"/>
  <c r="O12" i="17"/>
  <c r="O11" i="17"/>
  <c r="O10" i="17"/>
  <c r="O9" i="17"/>
  <c r="O8" i="17"/>
  <c r="O7" i="17"/>
  <c r="Q64" i="17"/>
  <c r="Q38" i="17"/>
  <c r="Q18" i="17"/>
  <c r="P5" i="17"/>
  <c r="M70" i="17"/>
  <c r="O5" i="17"/>
  <c r="Q5" i="17"/>
  <c r="N70" i="17"/>
  <c r="K72" i="17" s="1"/>
  <c r="P5" i="15"/>
  <c r="Q6" i="15"/>
  <c r="P7" i="15"/>
  <c r="P11" i="15"/>
  <c r="O12" i="15"/>
  <c r="O5" i="15"/>
  <c r="O10" i="15"/>
  <c r="Q11" i="15"/>
  <c r="P12" i="15"/>
  <c r="O6" i="15"/>
  <c r="P10" i="15"/>
  <c r="P6" i="15"/>
  <c r="O7" i="15"/>
  <c r="O11" i="15"/>
  <c r="P5" i="16"/>
  <c r="Q26" i="16"/>
  <c r="Q28" i="16"/>
  <c r="Q30" i="16"/>
  <c r="Q32" i="16"/>
  <c r="Q34" i="16"/>
  <c r="Q36" i="16"/>
  <c r="M38" i="16"/>
  <c r="O19" i="16"/>
  <c r="O20" i="16"/>
  <c r="O21" i="16"/>
  <c r="O22" i="16"/>
  <c r="O38" i="16" s="1"/>
  <c r="K41" i="16" s="1"/>
  <c r="O23" i="16"/>
  <c r="O24" i="16"/>
  <c r="Q27" i="16"/>
  <c r="O37" i="16"/>
  <c r="Q37" i="16"/>
  <c r="Q6" i="16"/>
  <c r="Q7" i="16"/>
  <c r="Q8" i="16"/>
  <c r="Q9" i="16"/>
  <c r="Q10" i="16"/>
  <c r="Q11" i="16"/>
  <c r="Q12" i="16"/>
  <c r="Q13" i="16"/>
  <c r="Q14" i="16"/>
  <c r="Q15" i="16"/>
  <c r="Q16" i="16"/>
  <c r="Q17" i="16"/>
  <c r="Q18" i="16"/>
  <c r="Q19" i="16"/>
  <c r="Q20" i="16"/>
  <c r="Q21" i="16"/>
  <c r="Q22" i="16"/>
  <c r="Q23" i="16"/>
  <c r="N5" i="16"/>
  <c r="N6" i="16"/>
  <c r="N7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P24" i="16"/>
  <c r="P25" i="16"/>
  <c r="P27" i="16"/>
  <c r="P29" i="16"/>
  <c r="P31" i="16"/>
  <c r="P33" i="16"/>
  <c r="P35" i="16"/>
  <c r="P37" i="16"/>
  <c r="Q24" i="16"/>
  <c r="M13" i="15"/>
  <c r="Q5" i="15"/>
  <c r="Q10" i="15"/>
  <c r="Q7" i="15"/>
  <c r="Q12" i="15"/>
  <c r="D12" i="11"/>
  <c r="D13" i="11" s="1"/>
  <c r="G8" i="12"/>
  <c r="C12" i="11"/>
  <c r="C13" i="11" s="1"/>
  <c r="E12" i="11"/>
  <c r="E13" i="11" s="1"/>
  <c r="L12" i="18" l="1"/>
  <c r="F16" i="18" s="1"/>
  <c r="N12" i="18"/>
  <c r="F18" i="18" s="1"/>
  <c r="K12" i="18"/>
  <c r="F15" i="18" s="1"/>
  <c r="M12" i="18"/>
  <c r="F17" i="18" s="1"/>
  <c r="J12" i="18"/>
  <c r="F14" i="18" s="1"/>
  <c r="K69" i="19"/>
  <c r="F71" i="19" s="1"/>
  <c r="P69" i="19"/>
  <c r="F76" i="19" s="1"/>
  <c r="L69" i="19"/>
  <c r="F72" i="19" s="1"/>
  <c r="M69" i="19"/>
  <c r="F73" i="19" s="1"/>
  <c r="N69" i="19"/>
  <c r="O70" i="17"/>
  <c r="K73" i="17" s="1"/>
  <c r="Q70" i="17"/>
  <c r="K75" i="17" s="1"/>
  <c r="P70" i="17"/>
  <c r="K74" i="17" s="1"/>
  <c r="Q13" i="15"/>
  <c r="K18" i="15" s="1"/>
  <c r="O13" i="15"/>
  <c r="K16" i="15" s="1"/>
  <c r="P13" i="15"/>
  <c r="K17" i="15" s="1"/>
  <c r="Q38" i="16"/>
  <c r="K43" i="16" s="1"/>
  <c r="P38" i="16"/>
  <c r="K42" i="16" s="1"/>
  <c r="N38" i="16"/>
  <c r="K40" i="16" s="1"/>
  <c r="N13" i="15"/>
  <c r="K15" i="15" s="1"/>
  <c r="D6" i="12"/>
  <c r="J14" i="3" l="1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N35" i="3" l="1"/>
  <c r="O35" i="3"/>
  <c r="K35" i="3"/>
  <c r="P35" i="3"/>
  <c r="L35" i="3"/>
  <c r="M35" i="3"/>
  <c r="K31" i="3"/>
  <c r="O31" i="3"/>
  <c r="N31" i="3"/>
  <c r="P31" i="3"/>
  <c r="L31" i="3"/>
  <c r="M31" i="3"/>
  <c r="L27" i="3"/>
  <c r="P27" i="3"/>
  <c r="N27" i="3"/>
  <c r="O27" i="3"/>
  <c r="K27" i="3"/>
  <c r="M27" i="3"/>
  <c r="M23" i="3"/>
  <c r="N23" i="3"/>
  <c r="O23" i="3"/>
  <c r="P23" i="3"/>
  <c r="K23" i="3"/>
  <c r="L23" i="3"/>
  <c r="N19" i="3"/>
  <c r="M19" i="3"/>
  <c r="O19" i="3"/>
  <c r="P19" i="3"/>
  <c r="K19" i="3"/>
  <c r="L19" i="3"/>
  <c r="K15" i="3"/>
  <c r="O15" i="3"/>
  <c r="M15" i="3"/>
  <c r="N15" i="3"/>
  <c r="P15" i="3"/>
  <c r="L15" i="3"/>
  <c r="M34" i="3"/>
  <c r="P34" i="3"/>
  <c r="K34" i="3"/>
  <c r="O34" i="3"/>
  <c r="N34" i="3"/>
  <c r="L34" i="3"/>
  <c r="M30" i="3"/>
  <c r="L30" i="3"/>
  <c r="N30" i="3"/>
  <c r="O30" i="3"/>
  <c r="K30" i="3"/>
  <c r="P30" i="3"/>
  <c r="M26" i="3"/>
  <c r="P26" i="3"/>
  <c r="N26" i="3"/>
  <c r="O26" i="3"/>
  <c r="K26" i="3"/>
  <c r="L26" i="3"/>
  <c r="M22" i="3"/>
  <c r="P22" i="3"/>
  <c r="N22" i="3"/>
  <c r="O22" i="3"/>
  <c r="K22" i="3"/>
  <c r="L22" i="3"/>
  <c r="M18" i="3"/>
  <c r="P18" i="3"/>
  <c r="K18" i="3"/>
  <c r="O18" i="3"/>
  <c r="N18" i="3"/>
  <c r="L18" i="3"/>
  <c r="M14" i="3"/>
  <c r="P14" i="3"/>
  <c r="L14" i="3"/>
  <c r="N14" i="3"/>
  <c r="K14" i="3"/>
  <c r="O14" i="3"/>
  <c r="L37" i="3"/>
  <c r="O37" i="3"/>
  <c r="K37" i="3"/>
  <c r="N37" i="3"/>
  <c r="M37" i="3"/>
  <c r="P37" i="3"/>
  <c r="L33" i="3"/>
  <c r="O33" i="3"/>
  <c r="M33" i="3"/>
  <c r="N33" i="3"/>
  <c r="P33" i="3"/>
  <c r="K33" i="3"/>
  <c r="L29" i="3"/>
  <c r="O29" i="3"/>
  <c r="N29" i="3"/>
  <c r="M29" i="3"/>
  <c r="K29" i="3"/>
  <c r="P29" i="3"/>
  <c r="L25" i="3"/>
  <c r="O25" i="3"/>
  <c r="N25" i="3"/>
  <c r="P25" i="3"/>
  <c r="K25" i="3"/>
  <c r="M25" i="3"/>
  <c r="L21" i="3"/>
  <c r="O21" i="3"/>
  <c r="K21" i="3"/>
  <c r="P21" i="3"/>
  <c r="N21" i="3"/>
  <c r="M21" i="3"/>
  <c r="L17" i="3"/>
  <c r="O17" i="3"/>
  <c r="M17" i="3"/>
  <c r="N17" i="3"/>
  <c r="P17" i="3"/>
  <c r="K17" i="3"/>
  <c r="K36" i="3"/>
  <c r="N36" i="3"/>
  <c r="M36" i="3"/>
  <c r="O36" i="3"/>
  <c r="L36" i="3"/>
  <c r="P36" i="3"/>
  <c r="K32" i="3"/>
  <c r="N32" i="3"/>
  <c r="O32" i="3"/>
  <c r="P32" i="3"/>
  <c r="L32" i="3"/>
  <c r="M32" i="3"/>
  <c r="N28" i="3"/>
  <c r="O28" i="3"/>
  <c r="L28" i="3"/>
  <c r="M28" i="3"/>
  <c r="P28" i="3"/>
  <c r="K28" i="3"/>
  <c r="K24" i="3"/>
  <c r="N24" i="3"/>
  <c r="L24" i="3"/>
  <c r="P24" i="3"/>
  <c r="O24" i="3"/>
  <c r="M24" i="3"/>
  <c r="K20" i="3"/>
  <c r="N20" i="3"/>
  <c r="M20" i="3"/>
  <c r="O20" i="3"/>
  <c r="L20" i="3"/>
  <c r="P20" i="3"/>
  <c r="K16" i="3"/>
  <c r="N16" i="3"/>
  <c r="M16" i="3"/>
  <c r="O16" i="3"/>
  <c r="L16" i="3"/>
  <c r="P16" i="3"/>
  <c r="J8" i="3"/>
  <c r="J9" i="3"/>
  <c r="J10" i="3"/>
  <c r="J11" i="3"/>
  <c r="J12" i="3"/>
  <c r="J13" i="3"/>
  <c r="L13" i="3" l="1"/>
  <c r="O13" i="3"/>
  <c r="M13" i="3"/>
  <c r="N13" i="3"/>
  <c r="P13" i="3"/>
  <c r="K13" i="3"/>
  <c r="L9" i="3"/>
  <c r="O9" i="3"/>
  <c r="N9" i="3"/>
  <c r="M9" i="3"/>
  <c r="P9" i="3"/>
  <c r="K9" i="3"/>
  <c r="K12" i="3"/>
  <c r="N12" i="3"/>
  <c r="O12" i="3"/>
  <c r="M12" i="3"/>
  <c r="L12" i="3"/>
  <c r="P12" i="3"/>
  <c r="K8" i="3"/>
  <c r="N8" i="3"/>
  <c r="L8" i="3"/>
  <c r="P8" i="3"/>
  <c r="M8" i="3"/>
  <c r="O8" i="3"/>
  <c r="L11" i="3"/>
  <c r="P11" i="3"/>
  <c r="M11" i="3"/>
  <c r="N11" i="3"/>
  <c r="O11" i="3"/>
  <c r="K11" i="3"/>
  <c r="M10" i="3"/>
  <c r="P10" i="3"/>
  <c r="L10" i="3"/>
  <c r="N10" i="3"/>
  <c r="K10" i="3"/>
  <c r="O10" i="3"/>
  <c r="J7" i="3" l="1"/>
  <c r="J6" i="3"/>
  <c r="J5" i="3"/>
  <c r="M6" i="3" l="1"/>
  <c r="P6" i="3"/>
  <c r="N6" i="3"/>
  <c r="L6" i="3"/>
  <c r="K6" i="3"/>
  <c r="O6" i="3"/>
  <c r="M7" i="3"/>
  <c r="L7" i="3"/>
  <c r="N7" i="3"/>
  <c r="O7" i="3"/>
  <c r="P7" i="3"/>
  <c r="K7" i="3"/>
  <c r="P5" i="3"/>
  <c r="M5" i="3"/>
  <c r="O5" i="3"/>
  <c r="L5" i="3"/>
  <c r="N5" i="3"/>
  <c r="K5" i="3"/>
  <c r="J38" i="3"/>
  <c r="P38" i="3" l="1"/>
  <c r="F45" i="3" s="1"/>
  <c r="K38" i="3"/>
  <c r="F40" i="3" s="1"/>
  <c r="L38" i="3"/>
  <c r="F41" i="3" s="1"/>
  <c r="M38" i="3"/>
  <c r="F42" i="3" s="1"/>
  <c r="N38" i="3"/>
  <c r="F43" i="3" s="1"/>
  <c r="O38" i="3" l="1"/>
  <c r="F44" i="3" s="1"/>
</calcChain>
</file>

<file path=xl/sharedStrings.xml><?xml version="1.0" encoding="utf-8"?>
<sst xmlns="http://schemas.openxmlformats.org/spreadsheetml/2006/main" count="505" uniqueCount="158">
  <si>
    <t>PŘ</t>
  </si>
  <si>
    <t>staničení</t>
  </si>
  <si>
    <t>(km)</t>
  </si>
  <si>
    <t>Úph</t>
  </si>
  <si>
    <t>(m)</t>
  </si>
  <si>
    <t>(č.)</t>
  </si>
  <si>
    <t>Vzdál.</t>
  </si>
  <si>
    <t>x</t>
  </si>
  <si>
    <r>
      <t>(m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)</t>
    </r>
  </si>
  <si>
    <t>délka</t>
  </si>
  <si>
    <t>Sz</t>
  </si>
  <si>
    <t>Sn</t>
  </si>
  <si>
    <t>popis</t>
  </si>
  <si>
    <t>1. zákl.</t>
  </si>
  <si>
    <t>2. zákl.</t>
  </si>
  <si>
    <t>plocha</t>
  </si>
  <si>
    <t xml:space="preserve">Celkem:       </t>
  </si>
  <si>
    <t>rozměr</t>
  </si>
  <si>
    <t>V</t>
  </si>
  <si>
    <t>N</t>
  </si>
  <si>
    <r>
      <t>(m</t>
    </r>
    <r>
      <rPr>
        <vertAlign val="superscript"/>
        <sz val="8"/>
        <color theme="1"/>
        <rFont val="Calibri"/>
        <family val="2"/>
        <charset val="238"/>
        <scheme val="minor"/>
      </rPr>
      <t>3</t>
    </r>
    <r>
      <rPr>
        <sz val="8"/>
        <color theme="1"/>
        <rFont val="Calibri"/>
        <family val="2"/>
        <charset val="238"/>
        <scheme val="minor"/>
      </rPr>
      <t>)</t>
    </r>
  </si>
  <si>
    <t>Odh</t>
  </si>
  <si>
    <t>vlevo</t>
  </si>
  <si>
    <t>Tab. 2</t>
  </si>
  <si>
    <t>Provozní zpevnění:</t>
  </si>
  <si>
    <t>Úprava pláně hutněné:</t>
  </si>
  <si>
    <t>Odhumusování:</t>
  </si>
  <si>
    <t>Výkop:</t>
  </si>
  <si>
    <t>Násyp:</t>
  </si>
  <si>
    <t>Svahování zářezu:</t>
  </si>
  <si>
    <t>Svahování násypu:</t>
  </si>
  <si>
    <t>Konstrukční vrstvy vozovky</t>
  </si>
  <si>
    <t>Zemní práce</t>
  </si>
  <si>
    <r>
      <t>Celkem (m</t>
    </r>
    <r>
      <rPr>
        <b/>
        <vertAlign val="superscript"/>
        <sz val="14"/>
        <rFont val="Calibri"/>
        <family val="2"/>
        <charset val="238"/>
        <scheme val="minor"/>
      </rPr>
      <t>2</t>
    </r>
    <r>
      <rPr>
        <b/>
        <sz val="14"/>
        <rFont val="Calibri"/>
        <family val="2"/>
        <charset val="238"/>
        <scheme val="minor"/>
      </rPr>
      <t xml:space="preserve">):                     </t>
    </r>
  </si>
  <si>
    <t>Hospodářské sjezdy</t>
  </si>
  <si>
    <t>horní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</si>
  <si>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)</t>
    </r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</si>
  <si>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)</t>
    </r>
  </si>
  <si>
    <t>Tab. 5</t>
  </si>
  <si>
    <t>300 HDK 63-125</t>
  </si>
  <si>
    <t>dolní</t>
  </si>
  <si>
    <t xml:space="preserve">střed </t>
  </si>
  <si>
    <t>Úpn</t>
  </si>
  <si>
    <t>Úprava pláně nehutněná:</t>
  </si>
  <si>
    <t>Podklad z HDK 63-125 tl. 300 mm:</t>
  </si>
  <si>
    <t>Tab. 4</t>
  </si>
  <si>
    <t>Trhání pařezů</t>
  </si>
  <si>
    <t>do 50 cm</t>
  </si>
  <si>
    <t>do 30 cm</t>
  </si>
  <si>
    <t>ks</t>
  </si>
  <si>
    <t>Odh 100 + Úph + 250 HDK 63-125 + 150 ŠD 0-63</t>
  </si>
  <si>
    <t>do 70 cm</t>
  </si>
  <si>
    <t>do 90 cm</t>
  </si>
  <si>
    <t>nad 90 cm</t>
  </si>
  <si>
    <t>celková délka</t>
  </si>
  <si>
    <t>šíře</t>
  </si>
  <si>
    <t>délka náběhů</t>
  </si>
  <si>
    <t>Výhybny</t>
  </si>
  <si>
    <t>Svodnice vody</t>
  </si>
  <si>
    <t>směr výtoku</t>
  </si>
  <si>
    <t>L/P</t>
  </si>
  <si>
    <t>m</t>
  </si>
  <si>
    <r>
      <t xml:space="preserve">svodnice </t>
    </r>
    <r>
      <rPr>
        <sz val="8"/>
        <color theme="1"/>
        <rFont val="Calibri"/>
        <family val="2"/>
        <charset val="238"/>
        <scheme val="minor"/>
      </rPr>
      <t>(m)</t>
    </r>
  </si>
  <si>
    <t>Tab. 1</t>
  </si>
  <si>
    <t>Tab. 6</t>
  </si>
  <si>
    <t>Tab. 7</t>
  </si>
  <si>
    <t>Celkem:</t>
  </si>
  <si>
    <t>DN</t>
  </si>
  <si>
    <t>mat.</t>
  </si>
  <si>
    <t>délka (m)</t>
  </si>
  <si>
    <t>čelo vtok</t>
  </si>
  <si>
    <t>dlažba vtok</t>
  </si>
  <si>
    <t>čelo výtok</t>
  </si>
  <si>
    <t>dlažba výtok</t>
  </si>
  <si>
    <t>min. 510</t>
  </si>
  <si>
    <t>ocel.</t>
  </si>
  <si>
    <t>rovnoběžné</t>
  </si>
  <si>
    <t>pozn.:</t>
  </si>
  <si>
    <t>zajištění odtoku spadištěm z rovnaniny z lomového kamene</t>
  </si>
  <si>
    <t>37=TK6</t>
  </si>
  <si>
    <t>41=KT6</t>
  </si>
  <si>
    <t>46=KT7</t>
  </si>
  <si>
    <t>Kryt ze ŠD 0-32 tl. 100 mm:</t>
  </si>
  <si>
    <t>100 ŠD 0-32</t>
  </si>
  <si>
    <t>vpravo</t>
  </si>
  <si>
    <t>4=TK1</t>
  </si>
  <si>
    <t>6=KK1</t>
  </si>
  <si>
    <t>8=KT1</t>
  </si>
  <si>
    <t>12=TK2</t>
  </si>
  <si>
    <t>13=KK2</t>
  </si>
  <si>
    <t>14=KT2</t>
  </si>
  <si>
    <t>20=TK3</t>
  </si>
  <si>
    <t>22=KK3</t>
  </si>
  <si>
    <t>24=KT3</t>
  </si>
  <si>
    <t>26=TK4</t>
  </si>
  <si>
    <t>28=KK4</t>
  </si>
  <si>
    <t>30=KT4</t>
  </si>
  <si>
    <t>31=TK5</t>
  </si>
  <si>
    <t>32=KK5</t>
  </si>
  <si>
    <t>33=KT5</t>
  </si>
  <si>
    <t>42=TK7</t>
  </si>
  <si>
    <t>44=KK7</t>
  </si>
  <si>
    <t>49=KK8</t>
  </si>
  <si>
    <t>51=KT8</t>
  </si>
  <si>
    <t>52=TK9</t>
  </si>
  <si>
    <t>54=KK9</t>
  </si>
  <si>
    <t>56=KT9</t>
  </si>
  <si>
    <t>60=TK10</t>
  </si>
  <si>
    <t>62=KK10</t>
  </si>
  <si>
    <t>63=KT10</t>
  </si>
  <si>
    <t>66=TK11</t>
  </si>
  <si>
    <t>67=KK11</t>
  </si>
  <si>
    <t>68=KT11</t>
  </si>
  <si>
    <t>76=TK12</t>
  </si>
  <si>
    <t>77=KK12</t>
  </si>
  <si>
    <t>78=TK12</t>
  </si>
  <si>
    <t>81=TK13</t>
  </si>
  <si>
    <t>82=KK13</t>
  </si>
  <si>
    <t>83=KT13</t>
  </si>
  <si>
    <t>88=TK14</t>
  </si>
  <si>
    <t>89=KK14</t>
  </si>
  <si>
    <t>90=KT14</t>
  </si>
  <si>
    <t>92=TK15</t>
  </si>
  <si>
    <t>93=KK15</t>
  </si>
  <si>
    <t>94=KT15</t>
  </si>
  <si>
    <t>97=TK16</t>
  </si>
  <si>
    <t>99=KK16</t>
  </si>
  <si>
    <t>101=KT16</t>
  </si>
  <si>
    <t>77 II</t>
  </si>
  <si>
    <t>hloubit odtokový příkop v délce 2 m (0,50/0,40)</t>
  </si>
  <si>
    <t>33 = PUPFL</t>
  </si>
  <si>
    <t>40=PUPFL</t>
  </si>
  <si>
    <t>nový kolmý TP 1 - km 1,997 69</t>
  </si>
  <si>
    <t xml:space="preserve">Celkem (m2/m3):   </t>
  </si>
  <si>
    <t>39 = PUPFL</t>
  </si>
  <si>
    <t>1,236 34</t>
  </si>
  <si>
    <t>vlevo zpět</t>
  </si>
  <si>
    <t>vlevo vpřed</t>
  </si>
  <si>
    <t>1,214 25</t>
  </si>
  <si>
    <t>1,338 63</t>
  </si>
  <si>
    <t>1,453 97</t>
  </si>
  <si>
    <t>vlevo rovně</t>
  </si>
  <si>
    <t>vpravo vzad</t>
  </si>
  <si>
    <t>1,774 17</t>
  </si>
  <si>
    <t>1,888 78</t>
  </si>
  <si>
    <t>z výhybny vlevo vzad</t>
  </si>
  <si>
    <t>vpravo zpět</t>
  </si>
  <si>
    <t>2,139 63</t>
  </si>
  <si>
    <t>2,219 42</t>
  </si>
  <si>
    <t>vlevo šikmo vpřed</t>
  </si>
  <si>
    <t>2,250 88</t>
  </si>
  <si>
    <t>vlevo šikmo vzad</t>
  </si>
  <si>
    <t>P</t>
  </si>
  <si>
    <t>L</t>
  </si>
  <si>
    <t>250 ŠD 0-63</t>
  </si>
  <si>
    <t>250 ŠD 32-63</t>
  </si>
  <si>
    <t>Podklad ze ŠD 0-63 tl. 250 mm:</t>
  </si>
  <si>
    <t>Trubní propustky pod cestou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</si>
</sst>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/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/>
      <right/>
      <top style="double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double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  <border diagonalUp="1" diagonalDown="1">
      <left style="medium">
        <color auto="1"/>
      </left>
      <right style="thick">
        <color auto="1"/>
      </right>
      <top style="thick">
        <color auto="1"/>
      </top>
      <bottom/>
      <diagonal style="thin">
        <color auto="1"/>
      </diagonal>
    </border>
    <border diagonalUp="1" diagonalDown="1">
      <left style="medium">
        <color auto="1"/>
      </left>
      <right style="thick">
        <color auto="1"/>
      </right>
      <top/>
      <bottom style="thick">
        <color auto="1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191">
    <xf numFmtId="0" fontId="0" fillId="0" borderId="0" xfId="0"/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2" fontId="4" fillId="0" borderId="28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 textRotation="90"/>
    </xf>
    <xf numFmtId="0" fontId="6" fillId="0" borderId="0" xfId="0" applyFont="1"/>
    <xf numFmtId="0" fontId="12" fillId="0" borderId="0" xfId="0" applyFont="1"/>
    <xf numFmtId="2" fontId="11" fillId="0" borderId="0" xfId="0" applyNumberFormat="1" applyFont="1"/>
    <xf numFmtId="2" fontId="16" fillId="0" borderId="19" xfId="0" applyNumberFormat="1" applyFont="1" applyBorder="1" applyAlignment="1">
      <alignment horizontal="center" vertical="center" textRotation="90"/>
    </xf>
    <xf numFmtId="2" fontId="16" fillId="0" borderId="20" xfId="0" applyNumberFormat="1" applyFont="1" applyBorder="1" applyAlignment="1">
      <alignment horizontal="center" vertical="center" textRotation="90"/>
    </xf>
    <xf numFmtId="2" fontId="16" fillId="0" borderId="21" xfId="0" applyNumberFormat="1" applyFont="1" applyBorder="1" applyAlignment="1">
      <alignment horizontal="center" vertical="center" textRotation="90"/>
    </xf>
    <xf numFmtId="2" fontId="16" fillId="0" borderId="22" xfId="0" applyNumberFormat="1" applyFont="1" applyBorder="1" applyAlignment="1">
      <alignment horizontal="center" vertical="center" textRotation="90"/>
    </xf>
    <xf numFmtId="2" fontId="16" fillId="0" borderId="23" xfId="0" applyNumberFormat="1" applyFont="1" applyBorder="1" applyAlignment="1">
      <alignment horizontal="center" vertical="center" textRotation="90"/>
    </xf>
    <xf numFmtId="0" fontId="13" fillId="0" borderId="0" xfId="0" applyFont="1" applyAlignment="1">
      <alignment horizontal="center" vertical="center"/>
    </xf>
    <xf numFmtId="2" fontId="10" fillId="0" borderId="19" xfId="0" applyNumberFormat="1" applyFont="1" applyBorder="1" applyAlignment="1">
      <alignment horizontal="center"/>
    </xf>
    <xf numFmtId="2" fontId="10" fillId="0" borderId="20" xfId="0" applyNumberFormat="1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28" xfId="0" applyNumberFormat="1" applyFont="1" applyBorder="1" applyAlignment="1">
      <alignment horizontal="center"/>
    </xf>
    <xf numFmtId="2" fontId="10" fillId="0" borderId="22" xfId="0" applyNumberFormat="1" applyFont="1" applyBorder="1" applyAlignment="1">
      <alignment horizontal="center" vertical="center" textRotation="90"/>
    </xf>
    <xf numFmtId="0" fontId="4" fillId="0" borderId="18" xfId="0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2" fontId="8" fillId="0" borderId="5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1" fillId="0" borderId="16" xfId="0" applyFont="1" applyBorder="1" applyAlignment="1">
      <alignment horizontal="center"/>
    </xf>
    <xf numFmtId="2" fontId="4" fillId="0" borderId="18" xfId="0" applyNumberFormat="1" applyFont="1" applyBorder="1" applyAlignment="1">
      <alignment horizontal="center"/>
    </xf>
    <xf numFmtId="2" fontId="16" fillId="0" borderId="37" xfId="0" applyNumberFormat="1" applyFont="1" applyBorder="1" applyAlignment="1">
      <alignment horizontal="center" vertical="center" textRotation="90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2" fontId="10" fillId="0" borderId="0" xfId="0" applyNumberFormat="1" applyFont="1" applyAlignment="1">
      <alignment horizontal="center"/>
    </xf>
    <xf numFmtId="0" fontId="13" fillId="0" borderId="0" xfId="0" applyFont="1" applyAlignment="1">
      <alignment vertical="center"/>
    </xf>
    <xf numFmtId="2" fontId="10" fillId="0" borderId="29" xfId="0" applyNumberFormat="1" applyFont="1" applyBorder="1" applyAlignment="1">
      <alignment horizontal="center" vertical="center" textRotation="90"/>
    </xf>
    <xf numFmtId="164" fontId="0" fillId="0" borderId="7" xfId="0" applyNumberFormat="1" applyBorder="1" applyAlignment="1">
      <alignment horizontal="center"/>
    </xf>
    <xf numFmtId="0" fontId="0" fillId="0" borderId="41" xfId="0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1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/>
    </xf>
    <xf numFmtId="0" fontId="0" fillId="0" borderId="58" xfId="0" applyBorder="1" applyAlignment="1">
      <alignment horizontal="center"/>
    </xf>
    <xf numFmtId="166" fontId="10" fillId="0" borderId="6" xfId="0" applyNumberFormat="1" applyFont="1" applyBorder="1" applyAlignment="1">
      <alignment horizontal="center"/>
    </xf>
    <xf numFmtId="166" fontId="10" fillId="0" borderId="11" xfId="0" applyNumberFormat="1" applyFont="1" applyBorder="1" applyAlignment="1">
      <alignment horizontal="center"/>
    </xf>
    <xf numFmtId="165" fontId="9" fillId="0" borderId="27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26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65" fontId="10" fillId="0" borderId="27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5" fontId="9" fillId="0" borderId="1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65" fontId="10" fillId="0" borderId="13" xfId="0" applyNumberFormat="1" applyFont="1" applyBorder="1" applyAlignment="1">
      <alignment horizontal="center"/>
    </xf>
    <xf numFmtId="165" fontId="0" fillId="0" borderId="0" xfId="0" applyNumberFormat="1"/>
    <xf numFmtId="0" fontId="8" fillId="0" borderId="64" xfId="1" applyFont="1" applyBorder="1" applyAlignment="1">
      <alignment horizontal="center"/>
    </xf>
    <xf numFmtId="0" fontId="8" fillId="0" borderId="65" xfId="1" applyFont="1" applyBorder="1" applyAlignment="1">
      <alignment horizontal="center"/>
    </xf>
    <xf numFmtId="0" fontId="8" fillId="0" borderId="66" xfId="1" applyFont="1" applyBorder="1" applyAlignment="1">
      <alignment horizontal="center"/>
    </xf>
    <xf numFmtId="0" fontId="8" fillId="0" borderId="67" xfId="1" applyFont="1" applyBorder="1" applyAlignment="1">
      <alignment horizontal="center"/>
    </xf>
    <xf numFmtId="0" fontId="6" fillId="0" borderId="68" xfId="1" applyFont="1" applyBorder="1" applyAlignment="1">
      <alignment horizontal="center"/>
    </xf>
    <xf numFmtId="0" fontId="6" fillId="0" borderId="69" xfId="1" applyFont="1" applyBorder="1" applyAlignment="1">
      <alignment horizontal="center"/>
    </xf>
    <xf numFmtId="165" fontId="8" fillId="0" borderId="70" xfId="1" applyNumberFormat="1" applyFont="1" applyBorder="1" applyAlignment="1">
      <alignment horizontal="center"/>
    </xf>
    <xf numFmtId="0" fontId="6" fillId="0" borderId="71" xfId="1" applyFont="1" applyBorder="1" applyAlignment="1">
      <alignment horizontal="center"/>
    </xf>
    <xf numFmtId="0" fontId="21" fillId="0" borderId="0" xfId="1" applyFont="1"/>
    <xf numFmtId="0" fontId="7" fillId="0" borderId="0" xfId="1"/>
    <xf numFmtId="164" fontId="6" fillId="0" borderId="3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Border="1"/>
    <xf numFmtId="165" fontId="0" fillId="0" borderId="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" fontId="1" fillId="0" borderId="6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0" fontId="22" fillId="0" borderId="0" xfId="0" applyFont="1" applyAlignment="1">
      <alignment horizontal="left" vertical="center"/>
    </xf>
    <xf numFmtId="2" fontId="20" fillId="0" borderId="0" xfId="0" applyNumberFormat="1" applyFont="1"/>
    <xf numFmtId="2" fontId="16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4" fillId="0" borderId="3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6" fillId="0" borderId="24" xfId="0" applyFont="1" applyBorder="1" applyAlignment="1">
      <alignment horizontal="right" vertical="center"/>
    </xf>
    <xf numFmtId="0" fontId="16" fillId="0" borderId="25" xfId="0" applyFont="1" applyBorder="1" applyAlignment="1">
      <alignment horizontal="right" vertical="center"/>
    </xf>
    <xf numFmtId="0" fontId="15" fillId="0" borderId="3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20" fillId="3" borderId="61" xfId="1" applyFont="1" applyFill="1" applyBorder="1" applyAlignment="1">
      <alignment horizontal="center"/>
    </xf>
    <xf numFmtId="0" fontId="20" fillId="3" borderId="62" xfId="1" applyFont="1" applyFill="1" applyBorder="1" applyAlignment="1">
      <alignment horizontal="center"/>
    </xf>
    <xf numFmtId="0" fontId="20" fillId="3" borderId="63" xfId="1" applyFont="1" applyFill="1" applyBorder="1" applyAlignment="1">
      <alignment horizontal="center"/>
    </xf>
    <xf numFmtId="49" fontId="7" fillId="0" borderId="72" xfId="1" applyNumberForma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24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2" fontId="0" fillId="0" borderId="3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49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50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65" fontId="0" fillId="0" borderId="46" xfId="0" applyNumberFormat="1" applyBorder="1" applyAlignment="1">
      <alignment horizontal="center" vertical="center"/>
    </xf>
    <xf numFmtId="165" fontId="0" fillId="0" borderId="54" xfId="0" applyNumberFormat="1" applyBorder="1" applyAlignment="1">
      <alignment horizontal="center" vertical="center"/>
    </xf>
    <xf numFmtId="165" fontId="0" fillId="0" borderId="47" xfId="0" applyNumberFormat="1" applyBorder="1" applyAlignment="1">
      <alignment horizontal="center" vertical="center"/>
    </xf>
    <xf numFmtId="165" fontId="0" fillId="0" borderId="55" xfId="0" applyNumberFormat="1" applyBorder="1" applyAlignment="1">
      <alignment horizontal="center" vertical="center"/>
    </xf>
    <xf numFmtId="2" fontId="0" fillId="0" borderId="45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40" xfId="0" applyBorder="1" applyAlignment="1">
      <alignment horizontal="center"/>
    </xf>
  </cellXfs>
  <cellStyles count="2">
    <cellStyle name="Normální" xfId="0" builtinId="0"/>
    <cellStyle name="Normální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B0AFE-C399-4784-95EC-6513ABB09DAD}">
  <sheetPr>
    <tabColor rgb="FF00B050"/>
  </sheetPr>
  <dimension ref="D1:Q47"/>
  <sheetViews>
    <sheetView topLeftCell="D24" workbookViewId="0">
      <selection activeCell="K43" sqref="K43:L43"/>
    </sheetView>
  </sheetViews>
  <sheetFormatPr defaultRowHeight="14.4" x14ac:dyDescent="0.3"/>
  <cols>
    <col min="4" max="4" width="14.44140625" customWidth="1"/>
    <col min="5" max="5" width="11.109375" customWidth="1"/>
    <col min="6" max="8" width="8.88671875" hidden="1" customWidth="1"/>
    <col min="9" max="9" width="8.88671875" customWidth="1"/>
    <col min="10" max="10" width="9.44140625" customWidth="1"/>
    <col min="11" max="11" width="7.33203125" customWidth="1"/>
    <col min="12" max="12" width="6.88671875" customWidth="1"/>
    <col min="13" max="16" width="8.109375" customWidth="1"/>
    <col min="17" max="17" width="7.44140625" customWidth="1"/>
  </cols>
  <sheetData>
    <row r="1" spans="4:17" ht="41.4" customHeight="1" thickBot="1" x14ac:dyDescent="0.35">
      <c r="D1" s="137" t="s">
        <v>31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8" t="s">
        <v>63</v>
      </c>
      <c r="Q1" s="138"/>
    </row>
    <row r="2" spans="4:17" ht="30" customHeight="1" thickTop="1" x14ac:dyDescent="0.3">
      <c r="D2" s="8" t="s">
        <v>0</v>
      </c>
      <c r="E2" s="9" t="s">
        <v>1</v>
      </c>
      <c r="F2" s="59" t="s">
        <v>40</v>
      </c>
      <c r="G2" s="60" t="s">
        <v>41</v>
      </c>
      <c r="H2" s="59" t="s">
        <v>35</v>
      </c>
      <c r="I2" s="31" t="s">
        <v>3</v>
      </c>
      <c r="J2" s="32" t="s">
        <v>39</v>
      </c>
      <c r="K2" s="32" t="s">
        <v>154</v>
      </c>
      <c r="L2" s="32" t="s">
        <v>83</v>
      </c>
      <c r="M2" s="33" t="s">
        <v>6</v>
      </c>
      <c r="N2" s="31" t="s">
        <v>3</v>
      </c>
      <c r="O2" s="32" t="s">
        <v>39</v>
      </c>
      <c r="P2" s="32" t="s">
        <v>155</v>
      </c>
      <c r="Q2" s="48" t="s">
        <v>83</v>
      </c>
    </row>
    <row r="3" spans="4:17" ht="15" thickBot="1" x14ac:dyDescent="0.35">
      <c r="D3" s="11" t="s">
        <v>5</v>
      </c>
      <c r="E3" s="12" t="s">
        <v>2</v>
      </c>
      <c r="F3" s="61" t="s">
        <v>4</v>
      </c>
      <c r="G3" s="61" t="s">
        <v>4</v>
      </c>
      <c r="H3" s="61" t="s">
        <v>4</v>
      </c>
      <c r="I3" s="14" t="s">
        <v>4</v>
      </c>
      <c r="J3" s="14" t="s">
        <v>4</v>
      </c>
      <c r="K3" s="14" t="s">
        <v>4</v>
      </c>
      <c r="L3" s="14" t="s">
        <v>4</v>
      </c>
      <c r="M3" s="12" t="s">
        <v>4</v>
      </c>
      <c r="N3" s="24" t="s">
        <v>8</v>
      </c>
      <c r="O3" s="14" t="s">
        <v>8</v>
      </c>
      <c r="P3" s="14" t="s">
        <v>8</v>
      </c>
      <c r="Q3" s="15" t="s">
        <v>8</v>
      </c>
    </row>
    <row r="4" spans="4:17" ht="15" thickTop="1" x14ac:dyDescent="0.3">
      <c r="D4" s="5">
        <v>1</v>
      </c>
      <c r="E4" s="7">
        <v>1.1064799999999999</v>
      </c>
      <c r="F4" s="62">
        <v>4.51</v>
      </c>
      <c r="G4" s="62">
        <v>4.25</v>
      </c>
      <c r="H4" s="62">
        <v>4</v>
      </c>
      <c r="I4" s="1">
        <v>4.51</v>
      </c>
      <c r="J4" s="1">
        <f>(I4+F4)/2</f>
        <v>4.51</v>
      </c>
      <c r="K4" s="1">
        <f>(F4+G4)/2</f>
        <v>4.38</v>
      </c>
      <c r="L4" s="1">
        <f>(G4+H4)/2</f>
        <v>4.125</v>
      </c>
      <c r="M4" s="18" t="s">
        <v>7</v>
      </c>
      <c r="N4" s="25" t="s">
        <v>7</v>
      </c>
      <c r="O4" s="17" t="s">
        <v>7</v>
      </c>
      <c r="P4" s="2" t="s">
        <v>7</v>
      </c>
      <c r="Q4" s="3" t="s">
        <v>7</v>
      </c>
    </row>
    <row r="5" spans="4:17" x14ac:dyDescent="0.3">
      <c r="D5" s="5">
        <v>2</v>
      </c>
      <c r="E5" s="7">
        <v>1.1191899999999999</v>
      </c>
      <c r="F5" s="62">
        <v>4.59</v>
      </c>
      <c r="G5" s="62">
        <v>4.3</v>
      </c>
      <c r="H5" s="62">
        <v>4</v>
      </c>
      <c r="I5" s="1">
        <v>4.59</v>
      </c>
      <c r="J5" s="1">
        <f t="shared" ref="J5:J37" si="0">(I5+F5)/2</f>
        <v>4.59</v>
      </c>
      <c r="K5" s="1">
        <f t="shared" ref="K5:L37" si="1">(F5+G5)/2</f>
        <v>4.4450000000000003</v>
      </c>
      <c r="L5" s="1">
        <f t="shared" si="1"/>
        <v>4.1500000000000004</v>
      </c>
      <c r="M5" s="19">
        <f t="shared" ref="M5:M37" si="2">(E5-E4)*1000</f>
        <v>12.709999999999999</v>
      </c>
      <c r="N5" s="26">
        <f t="shared" ref="N5:N37" si="3">(I4+I5)/2*M5</f>
        <v>57.830499999999994</v>
      </c>
      <c r="O5" s="1">
        <f t="shared" ref="O5:O37" si="4">(J4+J5)/2*M5</f>
        <v>57.830499999999994</v>
      </c>
      <c r="P5" s="1">
        <f t="shared" ref="P5:P37" si="5">(K4+K5)/2*M5</f>
        <v>56.082874999999994</v>
      </c>
      <c r="Q5" s="4">
        <f t="shared" ref="Q5:Q37" si="6">(L4+L5)/2*M5</f>
        <v>52.587624999999996</v>
      </c>
    </row>
    <row r="6" spans="4:17" x14ac:dyDescent="0.3">
      <c r="D6" s="5">
        <v>3</v>
      </c>
      <c r="E6" s="7">
        <v>1.1311</v>
      </c>
      <c r="F6" s="62">
        <v>4.5599999999999996</v>
      </c>
      <c r="G6" s="62">
        <v>4.3</v>
      </c>
      <c r="H6" s="62">
        <v>4</v>
      </c>
      <c r="I6" s="1">
        <v>4.5599999999999996</v>
      </c>
      <c r="J6" s="1">
        <f t="shared" si="0"/>
        <v>4.5599999999999996</v>
      </c>
      <c r="K6" s="1">
        <f t="shared" si="1"/>
        <v>4.43</v>
      </c>
      <c r="L6" s="1">
        <f t="shared" si="1"/>
        <v>4.1500000000000004</v>
      </c>
      <c r="M6" s="19">
        <f t="shared" si="2"/>
        <v>11.910000000000087</v>
      </c>
      <c r="N6" s="26">
        <f t="shared" si="3"/>
        <v>54.488250000000392</v>
      </c>
      <c r="O6" s="1">
        <f t="shared" si="4"/>
        <v>54.488250000000392</v>
      </c>
      <c r="P6" s="1">
        <f t="shared" si="5"/>
        <v>52.850625000000385</v>
      </c>
      <c r="Q6" s="4">
        <f t="shared" si="6"/>
        <v>49.426500000000367</v>
      </c>
    </row>
    <row r="7" spans="4:17" x14ac:dyDescent="0.3">
      <c r="D7" s="5" t="s">
        <v>85</v>
      </c>
      <c r="E7" s="7">
        <v>1.1355999999999999</v>
      </c>
      <c r="F7" s="62">
        <v>4.96</v>
      </c>
      <c r="G7" s="62">
        <v>4.75</v>
      </c>
      <c r="H7" s="62">
        <v>4.45</v>
      </c>
      <c r="I7" s="1">
        <v>4.96</v>
      </c>
      <c r="J7" s="1">
        <f t="shared" si="0"/>
        <v>4.96</v>
      </c>
      <c r="K7" s="1">
        <f t="shared" si="1"/>
        <v>4.8550000000000004</v>
      </c>
      <c r="L7" s="1">
        <f t="shared" si="1"/>
        <v>4.5999999999999996</v>
      </c>
      <c r="M7" s="19">
        <f t="shared" si="2"/>
        <v>4.4999999999999485</v>
      </c>
      <c r="N7" s="26">
        <f t="shared" si="3"/>
        <v>21.419999999999753</v>
      </c>
      <c r="O7" s="1">
        <f t="shared" si="4"/>
        <v>21.419999999999753</v>
      </c>
      <c r="P7" s="1">
        <f t="shared" si="5"/>
        <v>20.891249999999761</v>
      </c>
      <c r="Q7" s="4">
        <f t="shared" si="6"/>
        <v>19.687499999999776</v>
      </c>
    </row>
    <row r="8" spans="4:17" x14ac:dyDescent="0.3">
      <c r="D8" s="5">
        <v>5</v>
      </c>
      <c r="E8" s="7">
        <v>1.1462600000000001</v>
      </c>
      <c r="F8" s="62">
        <v>4.95</v>
      </c>
      <c r="G8" s="62">
        <v>4.7300000000000004</v>
      </c>
      <c r="H8" s="62">
        <v>4.45</v>
      </c>
      <c r="I8" s="1">
        <v>4.95</v>
      </c>
      <c r="J8" s="1">
        <f t="shared" si="0"/>
        <v>4.95</v>
      </c>
      <c r="K8" s="1">
        <f t="shared" si="1"/>
        <v>4.84</v>
      </c>
      <c r="L8" s="1">
        <f t="shared" si="1"/>
        <v>4.59</v>
      </c>
      <c r="M8" s="19">
        <f t="shared" si="2"/>
        <v>10.660000000000114</v>
      </c>
      <c r="N8" s="26">
        <f t="shared" si="3"/>
        <v>52.820300000000564</v>
      </c>
      <c r="O8" s="1">
        <f t="shared" si="4"/>
        <v>52.820300000000564</v>
      </c>
      <c r="P8" s="1">
        <f t="shared" si="5"/>
        <v>51.674350000000551</v>
      </c>
      <c r="Q8" s="4">
        <f t="shared" si="6"/>
        <v>48.98270000000052</v>
      </c>
    </row>
    <row r="9" spans="4:17" x14ac:dyDescent="0.3">
      <c r="D9" s="5" t="s">
        <v>86</v>
      </c>
      <c r="E9" s="7">
        <v>1.15717</v>
      </c>
      <c r="F9" s="62">
        <v>4.84</v>
      </c>
      <c r="G9" s="62">
        <v>4.74</v>
      </c>
      <c r="H9" s="62">
        <v>4.45</v>
      </c>
      <c r="I9" s="1">
        <v>4.84</v>
      </c>
      <c r="J9" s="1">
        <f t="shared" si="0"/>
        <v>4.84</v>
      </c>
      <c r="K9" s="1">
        <f t="shared" si="1"/>
        <v>4.79</v>
      </c>
      <c r="L9" s="1">
        <f t="shared" si="1"/>
        <v>4.5950000000000006</v>
      </c>
      <c r="M9" s="19">
        <f t="shared" si="2"/>
        <v>10.909999999999975</v>
      </c>
      <c r="N9" s="26">
        <f t="shared" si="3"/>
        <v>53.404449999999876</v>
      </c>
      <c r="O9" s="1">
        <f t="shared" si="4"/>
        <v>53.404449999999876</v>
      </c>
      <c r="P9" s="1">
        <f t="shared" si="5"/>
        <v>52.531649999999878</v>
      </c>
      <c r="Q9" s="4">
        <f t="shared" si="6"/>
        <v>50.104174999999891</v>
      </c>
    </row>
    <row r="10" spans="4:17" x14ac:dyDescent="0.3">
      <c r="D10" s="5">
        <v>7</v>
      </c>
      <c r="E10" s="7">
        <v>1.1676899999999999</v>
      </c>
      <c r="F10" s="62">
        <v>5.1100000000000003</v>
      </c>
      <c r="G10" s="62">
        <v>4.75</v>
      </c>
      <c r="H10" s="62">
        <v>4.45</v>
      </c>
      <c r="I10" s="1">
        <v>5.1100000000000003</v>
      </c>
      <c r="J10" s="1">
        <f t="shared" si="0"/>
        <v>5.1100000000000003</v>
      </c>
      <c r="K10" s="1">
        <f t="shared" si="1"/>
        <v>4.93</v>
      </c>
      <c r="L10" s="1">
        <f t="shared" si="1"/>
        <v>4.5999999999999996</v>
      </c>
      <c r="M10" s="19">
        <f t="shared" si="2"/>
        <v>10.519999999999863</v>
      </c>
      <c r="N10" s="26">
        <f t="shared" si="3"/>
        <v>52.336999999999314</v>
      </c>
      <c r="O10" s="1">
        <f t="shared" si="4"/>
        <v>52.336999999999314</v>
      </c>
      <c r="P10" s="1">
        <f t="shared" si="5"/>
        <v>51.127199999999327</v>
      </c>
      <c r="Q10" s="4">
        <f t="shared" si="6"/>
        <v>48.365699999999372</v>
      </c>
    </row>
    <row r="11" spans="4:17" x14ac:dyDescent="0.3">
      <c r="D11" s="5" t="s">
        <v>87</v>
      </c>
      <c r="E11" s="7">
        <v>1.1787399999999999</v>
      </c>
      <c r="F11" s="62">
        <v>5.05</v>
      </c>
      <c r="G11" s="62">
        <v>4.75</v>
      </c>
      <c r="H11" s="62">
        <v>4.45</v>
      </c>
      <c r="I11" s="1">
        <v>5.05</v>
      </c>
      <c r="J11" s="1">
        <f t="shared" si="0"/>
        <v>5.05</v>
      </c>
      <c r="K11" s="1">
        <f t="shared" si="1"/>
        <v>4.9000000000000004</v>
      </c>
      <c r="L11" s="1">
        <f t="shared" si="1"/>
        <v>4.5999999999999996</v>
      </c>
      <c r="M11" s="19">
        <f t="shared" si="2"/>
        <v>11.050000000000004</v>
      </c>
      <c r="N11" s="26">
        <f t="shared" si="3"/>
        <v>56.134000000000022</v>
      </c>
      <c r="O11" s="1">
        <f t="shared" si="4"/>
        <v>56.134000000000022</v>
      </c>
      <c r="P11" s="1">
        <f t="shared" si="5"/>
        <v>54.31075000000002</v>
      </c>
      <c r="Q11" s="4">
        <f t="shared" si="6"/>
        <v>50.830000000000013</v>
      </c>
    </row>
    <row r="12" spans="4:17" x14ac:dyDescent="0.3">
      <c r="D12" s="5">
        <v>9</v>
      </c>
      <c r="E12" s="7">
        <v>1.1832400000000001</v>
      </c>
      <c r="F12" s="62">
        <v>4.62</v>
      </c>
      <c r="G12" s="62">
        <v>4.3</v>
      </c>
      <c r="H12" s="62">
        <v>4</v>
      </c>
      <c r="I12" s="1">
        <v>4.62</v>
      </c>
      <c r="J12" s="1">
        <f t="shared" si="0"/>
        <v>4.62</v>
      </c>
      <c r="K12" s="1">
        <f t="shared" si="1"/>
        <v>4.46</v>
      </c>
      <c r="L12" s="1">
        <f t="shared" si="1"/>
        <v>4.1500000000000004</v>
      </c>
      <c r="M12" s="19">
        <f t="shared" si="2"/>
        <v>4.5000000000001705</v>
      </c>
      <c r="N12" s="26">
        <f t="shared" si="3"/>
        <v>21.757500000000825</v>
      </c>
      <c r="O12" s="1">
        <f t="shared" si="4"/>
        <v>21.757500000000825</v>
      </c>
      <c r="P12" s="1">
        <f t="shared" si="5"/>
        <v>21.060000000000798</v>
      </c>
      <c r="Q12" s="4">
        <f t="shared" si="6"/>
        <v>19.687500000000746</v>
      </c>
    </row>
    <row r="13" spans="4:17" x14ac:dyDescent="0.3">
      <c r="D13" s="5">
        <v>10</v>
      </c>
      <c r="E13" s="7">
        <v>1.2</v>
      </c>
      <c r="F13" s="62">
        <v>4.59</v>
      </c>
      <c r="G13" s="62">
        <v>4.3</v>
      </c>
      <c r="H13" s="62">
        <v>4</v>
      </c>
      <c r="I13" s="1">
        <v>4.59</v>
      </c>
      <c r="J13" s="1">
        <f t="shared" si="0"/>
        <v>4.59</v>
      </c>
      <c r="K13" s="1">
        <f t="shared" si="1"/>
        <v>4.4450000000000003</v>
      </c>
      <c r="L13" s="1">
        <f t="shared" si="1"/>
        <v>4.1500000000000004</v>
      </c>
      <c r="M13" s="19">
        <f t="shared" si="2"/>
        <v>16.759999999999884</v>
      </c>
      <c r="N13" s="26">
        <f t="shared" si="3"/>
        <v>77.179799999999474</v>
      </c>
      <c r="O13" s="1">
        <f t="shared" si="4"/>
        <v>77.179799999999474</v>
      </c>
      <c r="P13" s="1">
        <f t="shared" si="5"/>
        <v>74.623899999999495</v>
      </c>
      <c r="Q13" s="4">
        <f t="shared" si="6"/>
        <v>69.553999999999519</v>
      </c>
    </row>
    <row r="14" spans="4:17" x14ac:dyDescent="0.3">
      <c r="D14" s="5">
        <v>11</v>
      </c>
      <c r="E14" s="7">
        <v>1.22</v>
      </c>
      <c r="F14" s="62">
        <v>4.63</v>
      </c>
      <c r="G14" s="62">
        <v>4.2699999999999996</v>
      </c>
      <c r="H14" s="62">
        <v>4</v>
      </c>
      <c r="I14" s="1">
        <v>4.66</v>
      </c>
      <c r="J14" s="1">
        <f t="shared" si="0"/>
        <v>4.6449999999999996</v>
      </c>
      <c r="K14" s="1">
        <f t="shared" si="1"/>
        <v>4.4499999999999993</v>
      </c>
      <c r="L14" s="1">
        <f t="shared" si="1"/>
        <v>4.1349999999999998</v>
      </c>
      <c r="M14" s="19">
        <f t="shared" si="2"/>
        <v>20.000000000000018</v>
      </c>
      <c r="N14" s="26">
        <f t="shared" si="3"/>
        <v>92.500000000000085</v>
      </c>
      <c r="O14" s="1">
        <f t="shared" si="4"/>
        <v>92.35000000000008</v>
      </c>
      <c r="P14" s="1">
        <f t="shared" si="5"/>
        <v>88.950000000000074</v>
      </c>
      <c r="Q14" s="4">
        <f t="shared" si="6"/>
        <v>82.85000000000008</v>
      </c>
    </row>
    <row r="15" spans="4:17" x14ac:dyDescent="0.3">
      <c r="D15" s="5" t="s">
        <v>88</v>
      </c>
      <c r="E15" s="7">
        <v>1.24335</v>
      </c>
      <c r="F15" s="62">
        <v>4.46</v>
      </c>
      <c r="G15" s="62">
        <v>4.2699999999999996</v>
      </c>
      <c r="H15" s="62">
        <v>4</v>
      </c>
      <c r="I15" s="1">
        <v>4.46</v>
      </c>
      <c r="J15" s="1">
        <f t="shared" si="0"/>
        <v>4.46</v>
      </c>
      <c r="K15" s="1">
        <f t="shared" si="1"/>
        <v>4.3650000000000002</v>
      </c>
      <c r="L15" s="1">
        <f t="shared" si="1"/>
        <v>4.1349999999999998</v>
      </c>
      <c r="M15" s="19">
        <f t="shared" si="2"/>
        <v>23.34999999999998</v>
      </c>
      <c r="N15" s="26">
        <f t="shared" si="3"/>
        <v>106.47599999999991</v>
      </c>
      <c r="O15" s="1">
        <f t="shared" si="4"/>
        <v>106.30087499999992</v>
      </c>
      <c r="P15" s="1">
        <f t="shared" si="5"/>
        <v>102.9151249999999</v>
      </c>
      <c r="Q15" s="4">
        <f t="shared" si="6"/>
        <v>96.552249999999916</v>
      </c>
    </row>
    <row r="16" spans="4:17" x14ac:dyDescent="0.3">
      <c r="D16" s="5" t="s">
        <v>89</v>
      </c>
      <c r="E16" s="7">
        <v>1.25468</v>
      </c>
      <c r="F16" s="62">
        <v>4.6399999999999997</v>
      </c>
      <c r="G16" s="62">
        <v>4.3</v>
      </c>
      <c r="H16" s="62">
        <v>4</v>
      </c>
      <c r="I16" s="1">
        <v>4.6399999999999997</v>
      </c>
      <c r="J16" s="1">
        <f t="shared" si="0"/>
        <v>4.6399999999999997</v>
      </c>
      <c r="K16" s="1">
        <f t="shared" si="1"/>
        <v>4.47</v>
      </c>
      <c r="L16" s="1">
        <f t="shared" si="1"/>
        <v>4.1500000000000004</v>
      </c>
      <c r="M16" s="19">
        <f t="shared" si="2"/>
        <v>11.330000000000062</v>
      </c>
      <c r="N16" s="26">
        <f t="shared" si="3"/>
        <v>51.551500000000281</v>
      </c>
      <c r="O16" s="1">
        <f t="shared" si="4"/>
        <v>51.551500000000281</v>
      </c>
      <c r="P16" s="1">
        <f t="shared" si="5"/>
        <v>50.050275000000276</v>
      </c>
      <c r="Q16" s="4">
        <f t="shared" si="6"/>
        <v>46.934525000000257</v>
      </c>
    </row>
    <row r="17" spans="4:17" x14ac:dyDescent="0.3">
      <c r="D17" s="5" t="s">
        <v>90</v>
      </c>
      <c r="E17" s="7">
        <v>1.2645</v>
      </c>
      <c r="F17" s="62">
        <v>4.42</v>
      </c>
      <c r="G17" s="62">
        <v>4.3</v>
      </c>
      <c r="H17" s="62">
        <v>4</v>
      </c>
      <c r="I17" s="1">
        <v>4.42</v>
      </c>
      <c r="J17" s="1">
        <f t="shared" si="0"/>
        <v>4.42</v>
      </c>
      <c r="K17" s="1">
        <f t="shared" si="1"/>
        <v>4.3599999999999994</v>
      </c>
      <c r="L17" s="1">
        <f t="shared" si="1"/>
        <v>4.1500000000000004</v>
      </c>
      <c r="M17" s="19">
        <f t="shared" si="2"/>
        <v>9.8199999999999399</v>
      </c>
      <c r="N17" s="26">
        <f t="shared" si="3"/>
        <v>44.484599999999723</v>
      </c>
      <c r="O17" s="1">
        <f t="shared" si="4"/>
        <v>44.484599999999723</v>
      </c>
      <c r="P17" s="1">
        <f t="shared" si="5"/>
        <v>43.35529999999973</v>
      </c>
      <c r="Q17" s="4">
        <f t="shared" si="6"/>
        <v>40.752999999999751</v>
      </c>
    </row>
    <row r="18" spans="4:17" x14ac:dyDescent="0.3">
      <c r="D18" s="5">
        <v>15</v>
      </c>
      <c r="E18" s="7">
        <v>1.2749999999999999</v>
      </c>
      <c r="F18" s="62">
        <v>7.7</v>
      </c>
      <c r="G18" s="62">
        <v>7.66</v>
      </c>
      <c r="H18" s="62">
        <v>7.5</v>
      </c>
      <c r="I18" s="1">
        <v>7.7</v>
      </c>
      <c r="J18" s="1">
        <f t="shared" si="0"/>
        <v>7.7</v>
      </c>
      <c r="K18" s="1">
        <f t="shared" si="1"/>
        <v>7.68</v>
      </c>
      <c r="L18" s="1">
        <f t="shared" si="1"/>
        <v>7.58</v>
      </c>
      <c r="M18" s="19">
        <f t="shared" si="2"/>
        <v>10.499999999999954</v>
      </c>
      <c r="N18" s="26">
        <f t="shared" si="3"/>
        <v>63.629999999999725</v>
      </c>
      <c r="O18" s="1">
        <f t="shared" si="4"/>
        <v>63.629999999999725</v>
      </c>
      <c r="P18" s="1">
        <f t="shared" si="5"/>
        <v>63.209999999999717</v>
      </c>
      <c r="Q18" s="4">
        <f t="shared" si="6"/>
        <v>61.582499999999733</v>
      </c>
    </row>
    <row r="19" spans="4:17" x14ac:dyDescent="0.3">
      <c r="D19" s="5">
        <v>16</v>
      </c>
      <c r="E19" s="7">
        <v>1.2875000000000001</v>
      </c>
      <c r="F19" s="62">
        <v>7.59</v>
      </c>
      <c r="G19" s="62">
        <v>7.59</v>
      </c>
      <c r="H19" s="62">
        <v>7.5</v>
      </c>
      <c r="I19" s="1">
        <v>7.59</v>
      </c>
      <c r="J19" s="1">
        <f t="shared" si="0"/>
        <v>7.59</v>
      </c>
      <c r="K19" s="1">
        <f t="shared" si="1"/>
        <v>7.59</v>
      </c>
      <c r="L19" s="1">
        <f t="shared" si="1"/>
        <v>7.5449999999999999</v>
      </c>
      <c r="M19" s="19">
        <f t="shared" si="2"/>
        <v>12.500000000000178</v>
      </c>
      <c r="N19" s="26">
        <f t="shared" si="3"/>
        <v>95.56250000000135</v>
      </c>
      <c r="O19" s="1">
        <f t="shared" si="4"/>
        <v>95.56250000000135</v>
      </c>
      <c r="P19" s="1">
        <f t="shared" si="5"/>
        <v>95.43750000000135</v>
      </c>
      <c r="Q19" s="4">
        <f t="shared" si="6"/>
        <v>94.53125000000135</v>
      </c>
    </row>
    <row r="20" spans="4:17" x14ac:dyDescent="0.3">
      <c r="D20" s="5">
        <v>17</v>
      </c>
      <c r="E20" s="7">
        <v>1.3</v>
      </c>
      <c r="F20" s="62">
        <v>7.5</v>
      </c>
      <c r="G20" s="62">
        <v>7.5</v>
      </c>
      <c r="H20" s="62">
        <v>7.5</v>
      </c>
      <c r="I20" s="1">
        <v>7.5</v>
      </c>
      <c r="J20" s="1">
        <f t="shared" si="0"/>
        <v>7.5</v>
      </c>
      <c r="K20" s="1">
        <f t="shared" si="1"/>
        <v>7.5</v>
      </c>
      <c r="L20" s="1">
        <f t="shared" si="1"/>
        <v>7.5</v>
      </c>
      <c r="M20" s="19">
        <f t="shared" si="2"/>
        <v>12.499999999999956</v>
      </c>
      <c r="N20" s="26">
        <f t="shared" si="3"/>
        <v>94.312499999999659</v>
      </c>
      <c r="O20" s="1">
        <f t="shared" si="4"/>
        <v>94.312499999999659</v>
      </c>
      <c r="P20" s="1">
        <f t="shared" si="5"/>
        <v>94.312499999999659</v>
      </c>
      <c r="Q20" s="4">
        <f t="shared" si="6"/>
        <v>94.031249999999659</v>
      </c>
    </row>
    <row r="21" spans="4:17" x14ac:dyDescent="0.3">
      <c r="D21" s="5">
        <v>18</v>
      </c>
      <c r="E21" s="7">
        <v>1.3105</v>
      </c>
      <c r="F21" s="62">
        <v>4.54</v>
      </c>
      <c r="G21" s="62">
        <v>4.16</v>
      </c>
      <c r="H21" s="62">
        <v>4</v>
      </c>
      <c r="I21" s="1">
        <v>4.54</v>
      </c>
      <c r="J21" s="1">
        <f t="shared" si="0"/>
        <v>4.54</v>
      </c>
      <c r="K21" s="1">
        <f t="shared" si="1"/>
        <v>4.3499999999999996</v>
      </c>
      <c r="L21" s="1">
        <f t="shared" si="1"/>
        <v>4.08</v>
      </c>
      <c r="M21" s="19">
        <f t="shared" si="2"/>
        <v>10.499999999999954</v>
      </c>
      <c r="N21" s="26">
        <f t="shared" si="3"/>
        <v>63.209999999999717</v>
      </c>
      <c r="O21" s="1">
        <f t="shared" si="4"/>
        <v>63.209999999999717</v>
      </c>
      <c r="P21" s="1">
        <f t="shared" si="5"/>
        <v>62.212499999999721</v>
      </c>
      <c r="Q21" s="4">
        <f t="shared" si="6"/>
        <v>60.794999999999732</v>
      </c>
    </row>
    <row r="22" spans="4:17" x14ac:dyDescent="0.3">
      <c r="D22" s="5">
        <v>19</v>
      </c>
      <c r="E22" s="7">
        <v>1.3131200000000001</v>
      </c>
      <c r="F22" s="62">
        <v>4.5199999999999996</v>
      </c>
      <c r="G22" s="62">
        <v>4.16</v>
      </c>
      <c r="H22" s="62">
        <v>4</v>
      </c>
      <c r="I22" s="1">
        <v>4.5199999999999996</v>
      </c>
      <c r="J22" s="1">
        <f t="shared" si="0"/>
        <v>4.5199999999999996</v>
      </c>
      <c r="K22" s="1">
        <f t="shared" si="1"/>
        <v>4.34</v>
      </c>
      <c r="L22" s="1">
        <f t="shared" si="1"/>
        <v>4.08</v>
      </c>
      <c r="M22" s="19">
        <f t="shared" si="2"/>
        <v>2.6200000000000667</v>
      </c>
      <c r="N22" s="26">
        <f t="shared" si="3"/>
        <v>11.868600000000301</v>
      </c>
      <c r="O22" s="1">
        <f t="shared" si="4"/>
        <v>11.868600000000301</v>
      </c>
      <c r="P22" s="1">
        <f t="shared" si="5"/>
        <v>11.38390000000029</v>
      </c>
      <c r="Q22" s="4">
        <f t="shared" si="6"/>
        <v>10.689600000000272</v>
      </c>
    </row>
    <row r="23" spans="4:17" x14ac:dyDescent="0.3">
      <c r="D23" s="5" t="s">
        <v>91</v>
      </c>
      <c r="E23" s="7">
        <v>1.3151200000000001</v>
      </c>
      <c r="F23" s="62">
        <v>4.72</v>
      </c>
      <c r="G23" s="62">
        <v>4.3600000000000003</v>
      </c>
      <c r="H23" s="62">
        <v>4.2</v>
      </c>
      <c r="I23" s="1">
        <v>4.72</v>
      </c>
      <c r="J23" s="1">
        <f t="shared" si="0"/>
        <v>4.72</v>
      </c>
      <c r="K23" s="1">
        <f t="shared" si="1"/>
        <v>4.54</v>
      </c>
      <c r="L23" s="1">
        <f t="shared" si="1"/>
        <v>4.28</v>
      </c>
      <c r="M23" s="19">
        <f t="shared" si="2"/>
        <v>2.0000000000000018</v>
      </c>
      <c r="N23" s="26">
        <f t="shared" si="3"/>
        <v>9.2400000000000073</v>
      </c>
      <c r="O23" s="1">
        <f t="shared" si="4"/>
        <v>9.2400000000000073</v>
      </c>
      <c r="P23" s="1">
        <f t="shared" si="5"/>
        <v>8.8800000000000061</v>
      </c>
      <c r="Q23" s="4">
        <f t="shared" si="6"/>
        <v>8.3600000000000065</v>
      </c>
    </row>
    <row r="24" spans="4:17" x14ac:dyDescent="0.3">
      <c r="D24" s="5">
        <v>21</v>
      </c>
      <c r="E24" s="7">
        <v>1.3268899999999999</v>
      </c>
      <c r="F24" s="62">
        <v>4.72</v>
      </c>
      <c r="G24" s="62">
        <v>4.3600000000000003</v>
      </c>
      <c r="H24" s="62">
        <v>4.2</v>
      </c>
      <c r="I24" s="1">
        <v>4.72</v>
      </c>
      <c r="J24" s="1">
        <f t="shared" si="0"/>
        <v>4.72</v>
      </c>
      <c r="K24" s="1">
        <f t="shared" si="1"/>
        <v>4.54</v>
      </c>
      <c r="L24" s="1">
        <f t="shared" si="1"/>
        <v>4.28</v>
      </c>
      <c r="M24" s="19">
        <f t="shared" si="2"/>
        <v>11.769999999999836</v>
      </c>
      <c r="N24" s="26">
        <f t="shared" si="3"/>
        <v>55.554399999999227</v>
      </c>
      <c r="O24" s="1">
        <f t="shared" si="4"/>
        <v>55.554399999999227</v>
      </c>
      <c r="P24" s="1">
        <f t="shared" si="5"/>
        <v>53.435799999999254</v>
      </c>
      <c r="Q24" s="4">
        <f t="shared" si="6"/>
        <v>50.375599999999302</v>
      </c>
    </row>
    <row r="25" spans="4:17" x14ac:dyDescent="0.3">
      <c r="D25" s="5" t="s">
        <v>92</v>
      </c>
      <c r="E25" s="7">
        <v>1.3411599999999999</v>
      </c>
      <c r="F25" s="62">
        <v>4.96</v>
      </c>
      <c r="G25" s="62">
        <v>4.5</v>
      </c>
      <c r="H25" s="62">
        <v>4.2</v>
      </c>
      <c r="I25" s="1">
        <v>4.96</v>
      </c>
      <c r="J25" s="1">
        <f t="shared" si="0"/>
        <v>4.96</v>
      </c>
      <c r="K25" s="1">
        <f t="shared" si="1"/>
        <v>4.7300000000000004</v>
      </c>
      <c r="L25" s="1">
        <f t="shared" si="1"/>
        <v>4.3499999999999996</v>
      </c>
      <c r="M25" s="19">
        <f t="shared" si="2"/>
        <v>14.270000000000005</v>
      </c>
      <c r="N25" s="26">
        <f t="shared" si="3"/>
        <v>69.066800000000015</v>
      </c>
      <c r="O25" s="1">
        <f t="shared" si="4"/>
        <v>69.066800000000015</v>
      </c>
      <c r="P25" s="1">
        <f t="shared" si="5"/>
        <v>66.14145000000002</v>
      </c>
      <c r="Q25" s="4">
        <f t="shared" si="6"/>
        <v>61.575050000000012</v>
      </c>
    </row>
    <row r="26" spans="4:17" x14ac:dyDescent="0.3">
      <c r="D26" s="5">
        <v>23</v>
      </c>
      <c r="E26" s="7">
        <v>1.35511</v>
      </c>
      <c r="F26" s="62">
        <v>5.09</v>
      </c>
      <c r="G26" s="62">
        <v>4.5</v>
      </c>
      <c r="H26" s="62">
        <v>4.2</v>
      </c>
      <c r="I26" s="1">
        <v>5.09</v>
      </c>
      <c r="J26" s="1">
        <f t="shared" si="0"/>
        <v>5.09</v>
      </c>
      <c r="K26" s="1">
        <f t="shared" si="1"/>
        <v>4.7949999999999999</v>
      </c>
      <c r="L26" s="1">
        <f t="shared" si="1"/>
        <v>4.3499999999999996</v>
      </c>
      <c r="M26" s="19">
        <f t="shared" si="2"/>
        <v>13.950000000000129</v>
      </c>
      <c r="N26" s="26">
        <f t="shared" si="3"/>
        <v>70.098750000000649</v>
      </c>
      <c r="O26" s="1">
        <f t="shared" si="4"/>
        <v>70.098750000000649</v>
      </c>
      <c r="P26" s="1">
        <f t="shared" si="5"/>
        <v>66.436875000000612</v>
      </c>
      <c r="Q26" s="4">
        <f t="shared" si="6"/>
        <v>60.682500000000559</v>
      </c>
    </row>
    <row r="27" spans="4:17" x14ac:dyDescent="0.3">
      <c r="D27" s="5" t="s">
        <v>93</v>
      </c>
      <c r="E27" s="7">
        <v>1.3672</v>
      </c>
      <c r="F27" s="62">
        <v>5.01</v>
      </c>
      <c r="G27" s="62">
        <v>4.5</v>
      </c>
      <c r="H27" s="62">
        <v>4.2</v>
      </c>
      <c r="I27" s="1">
        <v>5.05</v>
      </c>
      <c r="J27" s="1">
        <f t="shared" si="0"/>
        <v>5.0299999999999994</v>
      </c>
      <c r="K27" s="1">
        <f t="shared" si="1"/>
        <v>4.7549999999999999</v>
      </c>
      <c r="L27" s="1">
        <f t="shared" si="1"/>
        <v>4.3499999999999996</v>
      </c>
      <c r="M27" s="19">
        <f t="shared" si="2"/>
        <v>12.089999999999934</v>
      </c>
      <c r="N27" s="26">
        <f t="shared" si="3"/>
        <v>61.296299999999668</v>
      </c>
      <c r="O27" s="1">
        <f t="shared" si="4"/>
        <v>61.175399999999662</v>
      </c>
      <c r="P27" s="1">
        <f t="shared" si="5"/>
        <v>57.72974999999969</v>
      </c>
      <c r="Q27" s="4">
        <f t="shared" si="6"/>
        <v>52.591499999999712</v>
      </c>
    </row>
    <row r="28" spans="4:17" x14ac:dyDescent="0.3">
      <c r="D28" s="5">
        <v>25</v>
      </c>
      <c r="E28" s="7">
        <v>1.3692</v>
      </c>
      <c r="F28" s="62">
        <v>4.8099999999999996</v>
      </c>
      <c r="G28" s="62">
        <v>4.3</v>
      </c>
      <c r="H28" s="62">
        <v>4</v>
      </c>
      <c r="I28" s="1">
        <v>4.84</v>
      </c>
      <c r="J28" s="1">
        <f t="shared" si="0"/>
        <v>4.8249999999999993</v>
      </c>
      <c r="K28" s="1">
        <f t="shared" si="1"/>
        <v>4.5549999999999997</v>
      </c>
      <c r="L28" s="1">
        <f t="shared" si="1"/>
        <v>4.1500000000000004</v>
      </c>
      <c r="M28" s="19">
        <f t="shared" si="2"/>
        <v>2.0000000000000018</v>
      </c>
      <c r="N28" s="26">
        <f t="shared" si="3"/>
        <v>9.8900000000000095</v>
      </c>
      <c r="O28" s="1">
        <f t="shared" si="4"/>
        <v>9.8550000000000075</v>
      </c>
      <c r="P28" s="1">
        <f t="shared" si="5"/>
        <v>9.3100000000000076</v>
      </c>
      <c r="Q28" s="4">
        <f t="shared" si="6"/>
        <v>8.5000000000000071</v>
      </c>
    </row>
    <row r="29" spans="4:17" x14ac:dyDescent="0.3">
      <c r="D29" s="5" t="s">
        <v>94</v>
      </c>
      <c r="E29" s="7">
        <v>1.3855299999999999</v>
      </c>
      <c r="F29" s="62">
        <v>4.84</v>
      </c>
      <c r="G29" s="62">
        <v>4.5</v>
      </c>
      <c r="H29" s="62">
        <v>4.2</v>
      </c>
      <c r="I29" s="1">
        <v>4.84</v>
      </c>
      <c r="J29" s="1">
        <f t="shared" si="0"/>
        <v>4.84</v>
      </c>
      <c r="K29" s="1">
        <f t="shared" si="1"/>
        <v>4.67</v>
      </c>
      <c r="L29" s="1">
        <f t="shared" si="1"/>
        <v>4.3499999999999996</v>
      </c>
      <c r="M29" s="19">
        <f t="shared" si="2"/>
        <v>16.329999999999956</v>
      </c>
      <c r="N29" s="26">
        <f t="shared" si="3"/>
        <v>79.037199999999785</v>
      </c>
      <c r="O29" s="1">
        <f t="shared" si="4"/>
        <v>78.914724999999777</v>
      </c>
      <c r="P29" s="1">
        <f t="shared" si="5"/>
        <v>75.322124999999787</v>
      </c>
      <c r="Q29" s="4">
        <f t="shared" si="6"/>
        <v>69.402499999999804</v>
      </c>
    </row>
    <row r="30" spans="4:17" x14ac:dyDescent="0.3">
      <c r="D30" s="5">
        <v>27</v>
      </c>
      <c r="E30" s="7">
        <v>1.3942099999999999</v>
      </c>
      <c r="F30" s="62">
        <v>4.68</v>
      </c>
      <c r="G30" s="62">
        <v>4.4000000000000004</v>
      </c>
      <c r="H30" s="62">
        <v>4.2</v>
      </c>
      <c r="I30" s="1">
        <v>4.68</v>
      </c>
      <c r="J30" s="1">
        <f t="shared" si="0"/>
        <v>4.68</v>
      </c>
      <c r="K30" s="1">
        <f t="shared" si="1"/>
        <v>4.54</v>
      </c>
      <c r="L30" s="1">
        <f t="shared" si="1"/>
        <v>4.3000000000000007</v>
      </c>
      <c r="M30" s="19">
        <f t="shared" si="2"/>
        <v>8.680000000000021</v>
      </c>
      <c r="N30" s="26">
        <f t="shared" si="3"/>
        <v>41.3168000000001</v>
      </c>
      <c r="O30" s="1">
        <f t="shared" si="4"/>
        <v>41.3168000000001</v>
      </c>
      <c r="P30" s="1">
        <f t="shared" si="5"/>
        <v>39.971400000000102</v>
      </c>
      <c r="Q30" s="4">
        <f t="shared" si="6"/>
        <v>37.541000000000089</v>
      </c>
    </row>
    <row r="31" spans="4:17" x14ac:dyDescent="0.3">
      <c r="D31" s="5" t="s">
        <v>95</v>
      </c>
      <c r="E31" s="7">
        <v>1.40289</v>
      </c>
      <c r="F31" s="62">
        <v>4.8899999999999997</v>
      </c>
      <c r="G31" s="62">
        <v>4.5</v>
      </c>
      <c r="H31" s="62">
        <v>4.2</v>
      </c>
      <c r="I31" s="1">
        <v>4.8899999999999997</v>
      </c>
      <c r="J31" s="1">
        <f t="shared" si="0"/>
        <v>4.8899999999999997</v>
      </c>
      <c r="K31" s="1">
        <f t="shared" si="1"/>
        <v>4.6950000000000003</v>
      </c>
      <c r="L31" s="1">
        <f t="shared" si="1"/>
        <v>4.3499999999999996</v>
      </c>
      <c r="M31" s="19">
        <f t="shared" si="2"/>
        <v>8.680000000000021</v>
      </c>
      <c r="N31" s="26">
        <f t="shared" si="3"/>
        <v>41.533800000000099</v>
      </c>
      <c r="O31" s="1">
        <f t="shared" si="4"/>
        <v>41.533800000000099</v>
      </c>
      <c r="P31" s="1">
        <f t="shared" si="5"/>
        <v>40.079900000000094</v>
      </c>
      <c r="Q31" s="4">
        <f t="shared" si="6"/>
        <v>37.541000000000089</v>
      </c>
    </row>
    <row r="32" spans="4:17" x14ac:dyDescent="0.3">
      <c r="D32" s="5">
        <v>29</v>
      </c>
      <c r="E32" s="7">
        <v>1.4117200000000001</v>
      </c>
      <c r="F32" s="62">
        <v>4.9000000000000004</v>
      </c>
      <c r="G32" s="62">
        <v>4.5</v>
      </c>
      <c r="H32" s="62">
        <v>4.2</v>
      </c>
      <c r="I32" s="1">
        <v>5.07</v>
      </c>
      <c r="J32" s="1">
        <f t="shared" si="0"/>
        <v>4.9850000000000003</v>
      </c>
      <c r="K32" s="1">
        <f t="shared" si="1"/>
        <v>4.7</v>
      </c>
      <c r="L32" s="1">
        <f t="shared" si="1"/>
        <v>4.3499999999999996</v>
      </c>
      <c r="M32" s="19">
        <f t="shared" si="2"/>
        <v>8.8300000000001155</v>
      </c>
      <c r="N32" s="26">
        <f t="shared" si="3"/>
        <v>43.973400000000581</v>
      </c>
      <c r="O32" s="1">
        <f t="shared" si="4"/>
        <v>43.598125000000572</v>
      </c>
      <c r="P32" s="1">
        <f t="shared" si="5"/>
        <v>41.478925000000544</v>
      </c>
      <c r="Q32" s="4">
        <f t="shared" si="6"/>
        <v>38.410500000000496</v>
      </c>
    </row>
    <row r="33" spans="4:17" x14ac:dyDescent="0.3">
      <c r="D33" s="5" t="s">
        <v>96</v>
      </c>
      <c r="E33" s="7">
        <v>1.42025</v>
      </c>
      <c r="F33" s="62">
        <v>4.87</v>
      </c>
      <c r="G33" s="62">
        <v>4.5</v>
      </c>
      <c r="H33" s="62">
        <v>4.2</v>
      </c>
      <c r="I33" s="1">
        <v>4.99</v>
      </c>
      <c r="J33" s="1">
        <f t="shared" si="0"/>
        <v>4.93</v>
      </c>
      <c r="K33" s="1">
        <f t="shared" si="1"/>
        <v>4.6850000000000005</v>
      </c>
      <c r="L33" s="1">
        <f t="shared" si="1"/>
        <v>4.3499999999999996</v>
      </c>
      <c r="M33" s="19">
        <f t="shared" si="2"/>
        <v>8.5299999999999265</v>
      </c>
      <c r="N33" s="26">
        <f t="shared" si="3"/>
        <v>42.905899999999633</v>
      </c>
      <c r="O33" s="1">
        <f t="shared" si="4"/>
        <v>42.287474999999631</v>
      </c>
      <c r="P33" s="1">
        <f t="shared" si="5"/>
        <v>40.027024999999661</v>
      </c>
      <c r="Q33" s="4">
        <f t="shared" si="6"/>
        <v>37.10549999999968</v>
      </c>
    </row>
    <row r="34" spans="4:17" x14ac:dyDescent="0.3">
      <c r="D34" s="5" t="s">
        <v>97</v>
      </c>
      <c r="E34" s="7">
        <v>1.44021</v>
      </c>
      <c r="F34" s="62">
        <v>6.03</v>
      </c>
      <c r="G34" s="62">
        <v>6.03</v>
      </c>
      <c r="H34" s="62">
        <v>6</v>
      </c>
      <c r="I34" s="1">
        <v>6.03</v>
      </c>
      <c r="J34" s="1">
        <f t="shared" si="0"/>
        <v>6.03</v>
      </c>
      <c r="K34" s="1">
        <f t="shared" si="1"/>
        <v>6.03</v>
      </c>
      <c r="L34" s="1">
        <f t="shared" si="1"/>
        <v>6.0150000000000006</v>
      </c>
      <c r="M34" s="19">
        <f t="shared" si="2"/>
        <v>19.95999999999998</v>
      </c>
      <c r="N34" s="26">
        <f t="shared" si="3"/>
        <v>109.97959999999988</v>
      </c>
      <c r="O34" s="1">
        <f t="shared" si="4"/>
        <v>109.38079999999989</v>
      </c>
      <c r="P34" s="1">
        <f t="shared" si="5"/>
        <v>106.93569999999988</v>
      </c>
      <c r="Q34" s="4">
        <f t="shared" si="6"/>
        <v>103.4426999999999</v>
      </c>
    </row>
    <row r="35" spans="4:17" x14ac:dyDescent="0.3">
      <c r="D35" s="5" t="s">
        <v>98</v>
      </c>
      <c r="E35" s="7">
        <v>1.4558</v>
      </c>
      <c r="F35" s="62">
        <v>6.41</v>
      </c>
      <c r="G35" s="62">
        <v>6.15</v>
      </c>
      <c r="H35" s="62">
        <v>6</v>
      </c>
      <c r="I35" s="1">
        <v>6.41</v>
      </c>
      <c r="J35" s="1">
        <f t="shared" si="0"/>
        <v>6.41</v>
      </c>
      <c r="K35" s="1">
        <f t="shared" si="1"/>
        <v>6.28</v>
      </c>
      <c r="L35" s="1">
        <f t="shared" si="1"/>
        <v>6.0750000000000002</v>
      </c>
      <c r="M35" s="19">
        <f t="shared" si="2"/>
        <v>15.589999999999993</v>
      </c>
      <c r="N35" s="26">
        <f t="shared" si="3"/>
        <v>96.969799999999964</v>
      </c>
      <c r="O35" s="1">
        <f t="shared" si="4"/>
        <v>96.969799999999964</v>
      </c>
      <c r="P35" s="1">
        <f t="shared" si="5"/>
        <v>95.956449999999961</v>
      </c>
      <c r="Q35" s="4">
        <f t="shared" si="6"/>
        <v>94.241549999999961</v>
      </c>
    </row>
    <row r="36" spans="4:17" x14ac:dyDescent="0.3">
      <c r="D36" s="5" t="s">
        <v>99</v>
      </c>
      <c r="E36" s="7">
        <v>1.4713799999999999</v>
      </c>
      <c r="F36" s="62">
        <v>6.68</v>
      </c>
      <c r="G36" s="62">
        <v>6.3</v>
      </c>
      <c r="H36" s="62">
        <v>6</v>
      </c>
      <c r="I36" s="1">
        <v>7.1</v>
      </c>
      <c r="J36" s="1">
        <f t="shared" si="0"/>
        <v>6.89</v>
      </c>
      <c r="K36" s="1">
        <f t="shared" si="1"/>
        <v>6.49</v>
      </c>
      <c r="L36" s="1">
        <f t="shared" si="1"/>
        <v>6.15</v>
      </c>
      <c r="M36" s="19">
        <f t="shared" si="2"/>
        <v>15.579999999999927</v>
      </c>
      <c r="N36" s="26">
        <f t="shared" si="3"/>
        <v>105.24289999999951</v>
      </c>
      <c r="O36" s="1">
        <f t="shared" si="4"/>
        <v>103.60699999999952</v>
      </c>
      <c r="P36" s="1">
        <f t="shared" si="5"/>
        <v>99.478299999999535</v>
      </c>
      <c r="Q36" s="4">
        <f t="shared" si="6"/>
        <v>95.232749999999569</v>
      </c>
    </row>
    <row r="37" spans="4:17" ht="15" thickBot="1" x14ac:dyDescent="0.35">
      <c r="D37" s="5" t="s">
        <v>130</v>
      </c>
      <c r="E37" s="7">
        <v>1.4725249</v>
      </c>
      <c r="F37" s="62">
        <v>6.68</v>
      </c>
      <c r="G37" s="62">
        <v>6.3</v>
      </c>
      <c r="H37" s="62">
        <v>6</v>
      </c>
      <c r="I37" s="1">
        <v>7.1</v>
      </c>
      <c r="J37" s="1">
        <f t="shared" si="0"/>
        <v>6.89</v>
      </c>
      <c r="K37" s="1">
        <f t="shared" si="1"/>
        <v>6.49</v>
      </c>
      <c r="L37" s="1">
        <f t="shared" si="1"/>
        <v>6.15</v>
      </c>
      <c r="M37" s="19">
        <f t="shared" si="2"/>
        <v>1.1449000000001153</v>
      </c>
      <c r="N37" s="26">
        <f t="shared" si="3"/>
        <v>8.1287900000008175</v>
      </c>
      <c r="O37" s="1">
        <f t="shared" si="4"/>
        <v>7.8883610000007938</v>
      </c>
      <c r="P37" s="1">
        <f t="shared" si="5"/>
        <v>7.4304010000007485</v>
      </c>
      <c r="Q37" s="4">
        <f t="shared" si="6"/>
        <v>7.0411350000007094</v>
      </c>
    </row>
    <row r="38" spans="4:17" s="37" customFormat="1" ht="50.7" customHeight="1" thickTop="1" thickBot="1" x14ac:dyDescent="0.35">
      <c r="D38" s="139" t="s">
        <v>33</v>
      </c>
      <c r="E38" s="140"/>
      <c r="F38" s="140"/>
      <c r="G38" s="140"/>
      <c r="H38" s="140"/>
      <c r="I38" s="140"/>
      <c r="J38" s="140"/>
      <c r="K38" s="140"/>
      <c r="L38" s="140"/>
      <c r="M38" s="36">
        <f>SUM(M5:M37)</f>
        <v>366.04489999999998</v>
      </c>
      <c r="N38" s="47">
        <f>SUM(N5:N37)</f>
        <v>1915.2019400000013</v>
      </c>
      <c r="O38" s="52">
        <f>SUM(O5:O37)</f>
        <v>1911.1296110000012</v>
      </c>
      <c r="P38" s="52">
        <f>SUM(P5:P37)</f>
        <v>1855.5938010000007</v>
      </c>
      <c r="Q38" s="77">
        <f>SUM(Q5:Q37)</f>
        <v>1759.988360000001</v>
      </c>
    </row>
    <row r="39" spans="4:17" ht="15" thickTop="1" x14ac:dyDescent="0.3"/>
    <row r="40" spans="4:17" ht="18" x14ac:dyDescent="0.35">
      <c r="D40" s="54" t="s">
        <v>25</v>
      </c>
      <c r="E40" s="38"/>
      <c r="F40" s="38"/>
      <c r="G40" s="38"/>
      <c r="K40" s="135">
        <f>N38</f>
        <v>1915.2019400000013</v>
      </c>
      <c r="L40" s="135"/>
      <c r="M40" s="57" t="s">
        <v>36</v>
      </c>
    </row>
    <row r="41" spans="4:17" ht="18" x14ac:dyDescent="0.35">
      <c r="D41" s="54" t="s">
        <v>44</v>
      </c>
      <c r="E41" s="38"/>
      <c r="F41" s="38"/>
      <c r="G41" s="38"/>
      <c r="K41" s="135">
        <f>O38</f>
        <v>1911.1296110000012</v>
      </c>
      <c r="L41" s="135"/>
      <c r="M41" s="57" t="s">
        <v>36</v>
      </c>
    </row>
    <row r="42" spans="4:17" ht="18" x14ac:dyDescent="0.35">
      <c r="D42" s="54" t="s">
        <v>156</v>
      </c>
      <c r="E42" s="38"/>
      <c r="F42" s="38"/>
      <c r="G42" s="38"/>
      <c r="K42" s="135">
        <f>P38</f>
        <v>1855.5938010000007</v>
      </c>
      <c r="L42" s="135"/>
      <c r="M42" s="57" t="s">
        <v>36</v>
      </c>
    </row>
    <row r="43" spans="4:17" ht="18" x14ac:dyDescent="0.35">
      <c r="D43" s="54" t="s">
        <v>82</v>
      </c>
      <c r="E43" s="38"/>
      <c r="F43" s="38"/>
      <c r="G43" s="38"/>
      <c r="K43" s="135">
        <f>Q38</f>
        <v>1759.988360000001</v>
      </c>
      <c r="L43" s="135"/>
      <c r="M43" s="57" t="s">
        <v>36</v>
      </c>
      <c r="O43" s="39"/>
    </row>
    <row r="44" spans="4:17" ht="18" x14ac:dyDescent="0.35">
      <c r="D44" s="54"/>
      <c r="K44" s="136"/>
      <c r="L44" s="136"/>
    </row>
    <row r="47" spans="4:17" x14ac:dyDescent="0.3">
      <c r="N47" s="55"/>
      <c r="O47" s="56"/>
      <c r="P47" s="56"/>
      <c r="Q47" s="56"/>
    </row>
  </sheetData>
  <mergeCells count="8">
    <mergeCell ref="K43:L43"/>
    <mergeCell ref="K44:L44"/>
    <mergeCell ref="D1:O1"/>
    <mergeCell ref="P1:Q1"/>
    <mergeCell ref="D38:L38"/>
    <mergeCell ref="K40:L40"/>
    <mergeCell ref="K41:L41"/>
    <mergeCell ref="K42:L42"/>
  </mergeCells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CF10-0F7E-4A9F-A6D8-F7CEF99AFC4C}">
  <sheetPr>
    <tabColor rgb="FF00B050"/>
  </sheetPr>
  <dimension ref="B2:H14"/>
  <sheetViews>
    <sheetView workbookViewId="0">
      <selection activeCell="K19" sqref="K19"/>
    </sheetView>
  </sheetViews>
  <sheetFormatPr defaultRowHeight="14.4" x14ac:dyDescent="0.3"/>
  <cols>
    <col min="6" max="6" width="13.5546875" customWidth="1"/>
  </cols>
  <sheetData>
    <row r="2" spans="2:8" ht="25.8" x14ac:dyDescent="0.3">
      <c r="B2" s="149" t="s">
        <v>58</v>
      </c>
      <c r="C2" s="149"/>
      <c r="D2" s="149"/>
      <c r="E2" s="149"/>
      <c r="F2" s="149"/>
      <c r="H2" s="45" t="s">
        <v>38</v>
      </c>
    </row>
    <row r="3" spans="2:8" ht="18.600000000000001" thickBot="1" x14ac:dyDescent="0.35">
      <c r="H3" s="35"/>
    </row>
    <row r="4" spans="2:8" ht="15" thickTop="1" x14ac:dyDescent="0.3">
      <c r="B4" s="158" t="s">
        <v>1</v>
      </c>
      <c r="C4" s="160" t="s">
        <v>62</v>
      </c>
      <c r="D4" s="161"/>
      <c r="E4" s="161"/>
      <c r="F4" s="91" t="s">
        <v>59</v>
      </c>
    </row>
    <row r="5" spans="2:8" ht="15" thickBot="1" x14ac:dyDescent="0.35">
      <c r="B5" s="159"/>
      <c r="C5" s="96">
        <v>6</v>
      </c>
      <c r="D5" s="106">
        <v>7</v>
      </c>
      <c r="E5" s="97">
        <v>8</v>
      </c>
      <c r="F5" s="92" t="s">
        <v>60</v>
      </c>
    </row>
    <row r="6" spans="2:8" ht="15" thickTop="1" x14ac:dyDescent="0.3">
      <c r="B6" s="122">
        <f>1.10648+0.0397175</f>
        <v>1.1461975</v>
      </c>
      <c r="C6" s="98">
        <v>1</v>
      </c>
      <c r="D6" s="107"/>
      <c r="E6" s="99"/>
      <c r="F6" s="93" t="s">
        <v>152</v>
      </c>
    </row>
    <row r="7" spans="2:8" x14ac:dyDescent="0.3">
      <c r="B7" s="122">
        <f>1.10648+0.0997147</f>
        <v>1.2061947</v>
      </c>
      <c r="C7" s="98">
        <v>1</v>
      </c>
      <c r="D7" s="107"/>
      <c r="E7" s="99"/>
      <c r="F7" s="93" t="s">
        <v>152</v>
      </c>
    </row>
    <row r="8" spans="2:8" x14ac:dyDescent="0.3">
      <c r="B8" s="122">
        <f>1.10648+0.1597116</f>
        <v>1.2661916</v>
      </c>
      <c r="C8" s="98"/>
      <c r="D8" s="107">
        <v>1</v>
      </c>
      <c r="E8" s="99"/>
      <c r="F8" s="93" t="s">
        <v>152</v>
      </c>
    </row>
    <row r="9" spans="2:8" x14ac:dyDescent="0.3">
      <c r="B9" s="122">
        <f>1.10648+0.2197104</f>
        <v>1.3261904</v>
      </c>
      <c r="C9" s="98">
        <v>1</v>
      </c>
      <c r="D9" s="107"/>
      <c r="E9" s="99"/>
      <c r="F9" s="93" t="s">
        <v>152</v>
      </c>
    </row>
    <row r="10" spans="2:8" x14ac:dyDescent="0.3">
      <c r="B10" s="122">
        <f>1.10648+0.2797003</f>
        <v>1.3861802999999999</v>
      </c>
      <c r="C10" s="98">
        <v>1</v>
      </c>
      <c r="D10" s="107"/>
      <c r="E10" s="99"/>
      <c r="F10" s="93" t="s">
        <v>152</v>
      </c>
    </row>
    <row r="11" spans="2:8" ht="15" thickBot="1" x14ac:dyDescent="0.35">
      <c r="B11" s="122">
        <f>1.10648+0.3396972</f>
        <v>1.4461771999999999</v>
      </c>
      <c r="C11" s="98"/>
      <c r="D11" s="107"/>
      <c r="E11" s="99">
        <v>1</v>
      </c>
      <c r="F11" s="93" t="s">
        <v>152</v>
      </c>
    </row>
    <row r="12" spans="2:8" ht="15" thickTop="1" x14ac:dyDescent="0.3">
      <c r="B12" s="94" t="s">
        <v>49</v>
      </c>
      <c r="C12" s="102">
        <f>SUM(C6:C11)</f>
        <v>4</v>
      </c>
      <c r="D12" s="109">
        <f>SUM(D6:D11)</f>
        <v>1</v>
      </c>
      <c r="E12" s="103">
        <f>SUM(E6:E11)</f>
        <v>1</v>
      </c>
      <c r="F12" s="162"/>
    </row>
    <row r="13" spans="2:8" ht="15" thickBot="1" x14ac:dyDescent="0.35">
      <c r="B13" s="95" t="s">
        <v>61</v>
      </c>
      <c r="C13" s="104">
        <f>C12*C5</f>
        <v>24</v>
      </c>
      <c r="D13" s="110">
        <f>D12*D5</f>
        <v>7</v>
      </c>
      <c r="E13" s="105">
        <f>E12*E5</f>
        <v>8</v>
      </c>
      <c r="F13" s="163"/>
    </row>
    <row r="14" spans="2:8" ht="15" thickTop="1" x14ac:dyDescent="0.3">
      <c r="F14" s="111">
        <f>SUM(C13:E13)</f>
        <v>39</v>
      </c>
    </row>
  </sheetData>
  <mergeCells count="4">
    <mergeCell ref="B2:F2"/>
    <mergeCell ref="B4:B5"/>
    <mergeCell ref="C4:E4"/>
    <mergeCell ref="F12:F1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69F6E-DB73-4FE4-8C86-6BACB4B84668}">
  <sheetPr>
    <tabColor rgb="FF00B050"/>
  </sheetPr>
  <dimension ref="B2:I23"/>
  <sheetViews>
    <sheetView workbookViewId="0">
      <selection activeCell="O28" sqref="O28"/>
    </sheetView>
  </sheetViews>
  <sheetFormatPr defaultRowHeight="14.4" x14ac:dyDescent="0.3"/>
  <cols>
    <col min="7" max="7" width="13.5546875" customWidth="1"/>
  </cols>
  <sheetData>
    <row r="2" spans="2:9" ht="25.8" x14ac:dyDescent="0.3">
      <c r="B2" s="149" t="s">
        <v>58</v>
      </c>
      <c r="C2" s="149"/>
      <c r="D2" s="149"/>
      <c r="E2" s="149"/>
      <c r="F2" s="149"/>
      <c r="G2" s="149"/>
      <c r="I2" s="45" t="s">
        <v>38</v>
      </c>
    </row>
    <row r="3" spans="2:9" ht="18.600000000000001" thickBot="1" x14ac:dyDescent="0.35">
      <c r="I3" s="35"/>
    </row>
    <row r="4" spans="2:9" ht="15" thickTop="1" x14ac:dyDescent="0.3">
      <c r="B4" s="158" t="s">
        <v>1</v>
      </c>
      <c r="C4" s="160" t="s">
        <v>62</v>
      </c>
      <c r="D4" s="161"/>
      <c r="E4" s="161"/>
      <c r="F4" s="161"/>
      <c r="G4" s="91" t="s">
        <v>59</v>
      </c>
    </row>
    <row r="5" spans="2:9" ht="15" thickBot="1" x14ac:dyDescent="0.35">
      <c r="B5" s="159"/>
      <c r="C5" s="96">
        <v>5</v>
      </c>
      <c r="D5" s="106">
        <v>6</v>
      </c>
      <c r="E5" s="106">
        <v>7</v>
      </c>
      <c r="F5" s="97">
        <v>8</v>
      </c>
      <c r="G5" s="92" t="s">
        <v>60</v>
      </c>
    </row>
    <row r="6" spans="2:9" ht="15" thickTop="1" x14ac:dyDescent="0.3">
      <c r="B6" s="122">
        <f>1.10648+0.4477058</f>
        <v>1.5541858</v>
      </c>
      <c r="C6" s="98"/>
      <c r="D6" s="107"/>
      <c r="E6" s="107"/>
      <c r="F6" s="99">
        <v>1</v>
      </c>
      <c r="G6" s="93" t="s">
        <v>153</v>
      </c>
    </row>
    <row r="7" spans="2:9" x14ac:dyDescent="0.3">
      <c r="B7" s="122">
        <f>1.10648+0.504697</f>
        <v>1.6111769999999999</v>
      </c>
      <c r="C7" s="98"/>
      <c r="D7" s="107"/>
      <c r="E7" s="107">
        <v>1</v>
      </c>
      <c r="F7" s="99"/>
      <c r="G7" s="93" t="s">
        <v>153</v>
      </c>
    </row>
    <row r="8" spans="2:9" x14ac:dyDescent="0.3">
      <c r="B8" s="122">
        <f>1.10648+0.5345079</f>
        <v>1.6409878999999998</v>
      </c>
      <c r="C8" s="98"/>
      <c r="D8" s="107"/>
      <c r="E8" s="107">
        <v>1</v>
      </c>
      <c r="F8" s="99"/>
      <c r="G8" s="93" t="s">
        <v>153</v>
      </c>
    </row>
    <row r="9" spans="2:9" x14ac:dyDescent="0.3">
      <c r="B9" s="122">
        <f>1.10648+0.5643073</f>
        <v>1.6707872999999998</v>
      </c>
      <c r="C9" s="98"/>
      <c r="D9" s="107"/>
      <c r="E9" s="107">
        <v>1</v>
      </c>
      <c r="F9" s="99"/>
      <c r="G9" s="93" t="s">
        <v>153</v>
      </c>
    </row>
    <row r="10" spans="2:9" x14ac:dyDescent="0.3">
      <c r="B10" s="122">
        <f>1.10648+0.5940905</f>
        <v>1.7005705</v>
      </c>
      <c r="C10" s="98"/>
      <c r="D10" s="107">
        <v>1</v>
      </c>
      <c r="E10" s="107"/>
      <c r="F10" s="99"/>
      <c r="G10" s="93" t="s">
        <v>153</v>
      </c>
    </row>
    <row r="11" spans="2:9" x14ac:dyDescent="0.3">
      <c r="B11" s="122">
        <f>1.10648+0.6238738</f>
        <v>1.7303538000000001</v>
      </c>
      <c r="C11" s="98"/>
      <c r="D11" s="107">
        <v>1</v>
      </c>
      <c r="E11" s="107"/>
      <c r="F11" s="99"/>
      <c r="G11" s="93" t="s">
        <v>153</v>
      </c>
    </row>
    <row r="12" spans="2:9" x14ac:dyDescent="0.3">
      <c r="B12" s="122">
        <f>1.10648+0.6536886</f>
        <v>1.7601685999999999</v>
      </c>
      <c r="C12" s="98"/>
      <c r="D12" s="107"/>
      <c r="E12" s="107">
        <v>1</v>
      </c>
      <c r="F12" s="99"/>
      <c r="G12" s="93" t="s">
        <v>153</v>
      </c>
    </row>
    <row r="13" spans="2:9" x14ac:dyDescent="0.3">
      <c r="B13" s="122">
        <v>1.8461000000000001</v>
      </c>
      <c r="C13" s="98"/>
      <c r="D13" s="107">
        <v>1</v>
      </c>
      <c r="E13" s="107"/>
      <c r="F13" s="99"/>
      <c r="G13" s="93" t="s">
        <v>153</v>
      </c>
    </row>
    <row r="14" spans="2:9" x14ac:dyDescent="0.3">
      <c r="B14" s="122">
        <f>1.10648+0.7695508</f>
        <v>1.8760307999999999</v>
      </c>
      <c r="C14" s="98"/>
      <c r="D14" s="107">
        <v>1</v>
      </c>
      <c r="E14" s="107"/>
      <c r="F14" s="99"/>
      <c r="G14" s="93" t="s">
        <v>153</v>
      </c>
    </row>
    <row r="15" spans="2:9" x14ac:dyDescent="0.3">
      <c r="B15" s="122">
        <v>1.9449000000000001</v>
      </c>
      <c r="C15" s="98">
        <v>1</v>
      </c>
      <c r="D15" s="107"/>
      <c r="E15" s="107"/>
      <c r="F15" s="99"/>
      <c r="G15" s="93" t="s">
        <v>153</v>
      </c>
    </row>
    <row r="16" spans="2:9" x14ac:dyDescent="0.3">
      <c r="B16" s="122">
        <f>1.10648+0.8976477</f>
        <v>2.0041276999999997</v>
      </c>
      <c r="C16" s="98"/>
      <c r="D16" s="107">
        <v>1</v>
      </c>
      <c r="E16" s="107"/>
      <c r="F16" s="99"/>
      <c r="G16" s="93" t="s">
        <v>153</v>
      </c>
    </row>
    <row r="17" spans="2:7" x14ac:dyDescent="0.3">
      <c r="B17" s="122">
        <f>1.10648+0.9576271</f>
        <v>2.0641070999999998</v>
      </c>
      <c r="C17" s="98"/>
      <c r="D17" s="107">
        <v>1</v>
      </c>
      <c r="E17" s="107"/>
      <c r="F17" s="99"/>
      <c r="G17" s="93" t="s">
        <v>153</v>
      </c>
    </row>
    <row r="18" spans="2:7" x14ac:dyDescent="0.3">
      <c r="B18" s="122">
        <f>1.10648+1.0176189</f>
        <v>2.1240988999999999</v>
      </c>
      <c r="C18" s="98"/>
      <c r="D18" s="107">
        <v>1</v>
      </c>
      <c r="E18" s="107"/>
      <c r="F18" s="99"/>
      <c r="G18" s="93" t="s">
        <v>153</v>
      </c>
    </row>
    <row r="19" spans="2:7" x14ac:dyDescent="0.3">
      <c r="B19" s="122">
        <f>1.10648+1.0776124</f>
        <v>2.1840923999999999</v>
      </c>
      <c r="C19" s="100"/>
      <c r="D19" s="108">
        <v>1</v>
      </c>
      <c r="E19" s="108"/>
      <c r="F19" s="101"/>
      <c r="G19" s="93" t="s">
        <v>153</v>
      </c>
    </row>
    <row r="20" spans="2:7" ht="15" thickBot="1" x14ac:dyDescent="0.35">
      <c r="B20" s="122">
        <f>1.10648+1.1375697</f>
        <v>2.2440496999999997</v>
      </c>
      <c r="C20" s="100"/>
      <c r="D20" s="108">
        <v>1</v>
      </c>
      <c r="E20" s="108"/>
      <c r="F20" s="101"/>
      <c r="G20" s="93" t="s">
        <v>153</v>
      </c>
    </row>
    <row r="21" spans="2:7" ht="15" thickTop="1" x14ac:dyDescent="0.3">
      <c r="B21" s="94" t="s">
        <v>49</v>
      </c>
      <c r="C21" s="131">
        <f>SUM(C6:C20)</f>
        <v>1</v>
      </c>
      <c r="D21" s="103">
        <f>SUM(D6:D20)</f>
        <v>9</v>
      </c>
      <c r="E21" s="109">
        <f>SUM(E6:E20)</f>
        <v>4</v>
      </c>
      <c r="F21" s="103">
        <f>SUM(F6:F20)</f>
        <v>1</v>
      </c>
      <c r="G21" s="162"/>
    </row>
    <row r="22" spans="2:7" ht="15" thickBot="1" x14ac:dyDescent="0.35">
      <c r="B22" s="95" t="s">
        <v>61</v>
      </c>
      <c r="C22" s="132">
        <f>C21*C5</f>
        <v>5</v>
      </c>
      <c r="D22" s="105">
        <f>D21*D5</f>
        <v>54</v>
      </c>
      <c r="E22" s="110">
        <f>E21*E5</f>
        <v>28</v>
      </c>
      <c r="F22" s="105">
        <f>F21*F5</f>
        <v>8</v>
      </c>
      <c r="G22" s="163"/>
    </row>
    <row r="23" spans="2:7" ht="15" thickTop="1" x14ac:dyDescent="0.3">
      <c r="G23" s="111">
        <f>SUM(C22:F22)</f>
        <v>95</v>
      </c>
    </row>
  </sheetData>
  <mergeCells count="4">
    <mergeCell ref="B2:G2"/>
    <mergeCell ref="B4:B5"/>
    <mergeCell ref="C4:F4"/>
    <mergeCell ref="G21:G22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6415F-C433-441F-B6D7-C5415AB323DA}">
  <sheetPr>
    <tabColor rgb="FF00B050"/>
  </sheetPr>
  <dimension ref="A2:I9"/>
  <sheetViews>
    <sheetView workbookViewId="0">
      <selection activeCell="G17" sqref="G17"/>
    </sheetView>
  </sheetViews>
  <sheetFormatPr defaultRowHeight="14.4" x14ac:dyDescent="0.3"/>
  <cols>
    <col min="2" max="2" width="10.5546875" bestFit="1" customWidth="1"/>
    <col min="4" max="4" width="13.6640625" customWidth="1"/>
    <col min="6" max="6" width="16.6640625" customWidth="1"/>
  </cols>
  <sheetData>
    <row r="2" spans="1:9" ht="25.8" x14ac:dyDescent="0.3">
      <c r="B2" s="149" t="s">
        <v>57</v>
      </c>
      <c r="C2" s="149"/>
      <c r="D2" s="149"/>
      <c r="E2" s="149"/>
      <c r="F2" s="149"/>
      <c r="G2" s="76"/>
      <c r="H2" s="149" t="s">
        <v>64</v>
      </c>
      <c r="I2" s="149"/>
    </row>
    <row r="3" spans="1:9" ht="15" thickBot="1" x14ac:dyDescent="0.35"/>
    <row r="4" spans="1:9" ht="15" thickTop="1" x14ac:dyDescent="0.3">
      <c r="B4" s="20" t="s">
        <v>1</v>
      </c>
      <c r="C4" s="151" t="s">
        <v>12</v>
      </c>
      <c r="D4" s="21" t="s">
        <v>54</v>
      </c>
      <c r="E4" s="22" t="s">
        <v>55</v>
      </c>
      <c r="F4" s="23" t="s">
        <v>56</v>
      </c>
      <c r="G4" s="20" t="s">
        <v>15</v>
      </c>
    </row>
    <row r="5" spans="1:9" ht="15" thickBot="1" x14ac:dyDescent="0.35">
      <c r="B5" s="82" t="s">
        <v>2</v>
      </c>
      <c r="C5" s="166"/>
      <c r="D5" s="83" t="s">
        <v>4</v>
      </c>
      <c r="E5" s="84" t="s">
        <v>4</v>
      </c>
      <c r="F5" s="85" t="s">
        <v>4</v>
      </c>
      <c r="G5" s="82" t="s">
        <v>8</v>
      </c>
    </row>
    <row r="6" spans="1:9" ht="15" thickTop="1" x14ac:dyDescent="0.3">
      <c r="A6" s="129"/>
      <c r="B6" s="86">
        <v>1.2645</v>
      </c>
      <c r="C6" s="167" t="s">
        <v>84</v>
      </c>
      <c r="D6" s="169">
        <f>(B7-B6)*1000</f>
        <v>46.000000000000043</v>
      </c>
      <c r="E6" s="171">
        <v>3.5</v>
      </c>
      <c r="F6" s="171">
        <v>10.5</v>
      </c>
      <c r="G6" s="164">
        <v>124.4</v>
      </c>
    </row>
    <row r="7" spans="1:9" ht="15" thickBot="1" x14ac:dyDescent="0.35">
      <c r="A7" s="129"/>
      <c r="B7" s="87">
        <v>1.3105</v>
      </c>
      <c r="C7" s="168"/>
      <c r="D7" s="170"/>
      <c r="E7" s="172"/>
      <c r="F7" s="172"/>
      <c r="G7" s="165"/>
    </row>
    <row r="8" spans="1:9" ht="15.6" thickTop="1" thickBot="1" x14ac:dyDescent="0.35">
      <c r="B8" s="153" t="s">
        <v>66</v>
      </c>
      <c r="C8" s="154"/>
      <c r="D8" s="154"/>
      <c r="E8" s="154"/>
      <c r="F8" s="154"/>
      <c r="G8" s="90">
        <f>SUM(G6:G7)</f>
        <v>124.4</v>
      </c>
    </row>
    <row r="9" spans="1:9" ht="15" thickTop="1" x14ac:dyDescent="0.3"/>
  </sheetData>
  <mergeCells count="9">
    <mergeCell ref="B2:F2"/>
    <mergeCell ref="H2:I2"/>
    <mergeCell ref="G6:G7"/>
    <mergeCell ref="B8:F8"/>
    <mergeCell ref="C4:C5"/>
    <mergeCell ref="C6:C7"/>
    <mergeCell ref="D6:D7"/>
    <mergeCell ref="E6:E7"/>
    <mergeCell ref="F6:F7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FF026-BA7B-4288-806B-64FF80A1914F}">
  <sheetPr>
    <tabColor rgb="FF00B050"/>
  </sheetPr>
  <dimension ref="B2:I9"/>
  <sheetViews>
    <sheetView workbookViewId="0">
      <selection activeCell="I20" sqref="I20"/>
    </sheetView>
  </sheetViews>
  <sheetFormatPr defaultRowHeight="14.4" x14ac:dyDescent="0.3"/>
  <cols>
    <col min="2" max="2" width="10.5546875" bestFit="1" customWidth="1"/>
    <col min="4" max="4" width="13.6640625" customWidth="1"/>
    <col min="6" max="6" width="16.6640625" customWidth="1"/>
  </cols>
  <sheetData>
    <row r="2" spans="2:9" ht="25.8" x14ac:dyDescent="0.3">
      <c r="B2" s="149" t="s">
        <v>57</v>
      </c>
      <c r="C2" s="149"/>
      <c r="D2" s="149"/>
      <c r="E2" s="149"/>
      <c r="F2" s="149"/>
      <c r="G2" s="76"/>
      <c r="H2" s="149" t="s">
        <v>64</v>
      </c>
      <c r="I2" s="149"/>
    </row>
    <row r="3" spans="2:9" ht="15" thickBot="1" x14ac:dyDescent="0.35"/>
    <row r="4" spans="2:9" ht="15" thickTop="1" x14ac:dyDescent="0.3">
      <c r="B4" s="20" t="s">
        <v>1</v>
      </c>
      <c r="C4" s="151" t="s">
        <v>12</v>
      </c>
      <c r="D4" s="21" t="s">
        <v>54</v>
      </c>
      <c r="E4" s="22" t="s">
        <v>55</v>
      </c>
      <c r="F4" s="23" t="s">
        <v>56</v>
      </c>
      <c r="G4" s="20" t="s">
        <v>15</v>
      </c>
    </row>
    <row r="5" spans="2:9" x14ac:dyDescent="0.3">
      <c r="B5" s="82" t="s">
        <v>2</v>
      </c>
      <c r="C5" s="166"/>
      <c r="D5" s="83" t="s">
        <v>4</v>
      </c>
      <c r="E5" s="84" t="s">
        <v>4</v>
      </c>
      <c r="F5" s="85" t="s">
        <v>4</v>
      </c>
      <c r="G5" s="82" t="s">
        <v>8</v>
      </c>
    </row>
    <row r="6" spans="2:9" x14ac:dyDescent="0.3">
      <c r="B6" s="88">
        <v>1.8819999999999999</v>
      </c>
      <c r="C6" s="166" t="s">
        <v>22</v>
      </c>
      <c r="D6" s="174">
        <f>(B7-B6)*1000</f>
        <v>46.000000000000043</v>
      </c>
      <c r="E6" s="176">
        <v>3.5</v>
      </c>
      <c r="F6" s="176">
        <v>10.5</v>
      </c>
      <c r="G6" s="178">
        <v>124.25</v>
      </c>
    </row>
    <row r="7" spans="2:9" ht="15" thickBot="1" x14ac:dyDescent="0.35">
      <c r="B7" s="89">
        <v>1.9279999999999999</v>
      </c>
      <c r="C7" s="173"/>
      <c r="D7" s="175"/>
      <c r="E7" s="177"/>
      <c r="F7" s="177"/>
      <c r="G7" s="179"/>
    </row>
    <row r="8" spans="2:9" ht="15.6" thickTop="1" thickBot="1" x14ac:dyDescent="0.35">
      <c r="B8" s="153" t="s">
        <v>66</v>
      </c>
      <c r="C8" s="154"/>
      <c r="D8" s="154"/>
      <c r="E8" s="154"/>
      <c r="F8" s="154"/>
      <c r="G8" s="90">
        <f>SUM(G6:G7)</f>
        <v>124.25</v>
      </c>
    </row>
    <row r="9" spans="2:9" ht="15" thickTop="1" x14ac:dyDescent="0.3"/>
  </sheetData>
  <mergeCells count="9">
    <mergeCell ref="B8:F8"/>
    <mergeCell ref="B2:F2"/>
    <mergeCell ref="H2:I2"/>
    <mergeCell ref="C4:C5"/>
    <mergeCell ref="C6:C7"/>
    <mergeCell ref="D6:D7"/>
    <mergeCell ref="E6:E7"/>
    <mergeCell ref="F6:F7"/>
    <mergeCell ref="G6:G7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EB212-1BC9-441E-B433-24304A697F04}">
  <sheetPr>
    <tabColor rgb="FFFF0000"/>
  </sheetPr>
  <dimension ref="B2:G12"/>
  <sheetViews>
    <sheetView workbookViewId="0">
      <selection activeCell="C9" sqref="C9:D9"/>
    </sheetView>
  </sheetViews>
  <sheetFormatPr defaultRowHeight="14.4" x14ac:dyDescent="0.3"/>
  <cols>
    <col min="2" max="2" width="10.33203125" customWidth="1"/>
    <col min="3" max="3" width="10.5546875" customWidth="1"/>
  </cols>
  <sheetData>
    <row r="2" spans="2:7" ht="25.8" x14ac:dyDescent="0.3">
      <c r="B2" s="149" t="s">
        <v>46</v>
      </c>
      <c r="C2" s="149"/>
      <c r="D2" s="149"/>
      <c r="E2" s="149" t="s">
        <v>65</v>
      </c>
      <c r="F2" s="149"/>
      <c r="G2" s="76"/>
    </row>
    <row r="3" spans="2:7" ht="26.4" thickBot="1" x14ac:dyDescent="0.35">
      <c r="B3" s="45"/>
      <c r="C3" s="45"/>
      <c r="D3" s="45"/>
      <c r="E3" s="45"/>
      <c r="F3" s="45"/>
      <c r="G3" s="45"/>
    </row>
    <row r="4" spans="2:7" ht="15" thickTop="1" x14ac:dyDescent="0.3">
      <c r="B4" s="167" t="s">
        <v>17</v>
      </c>
      <c r="C4" s="185" t="s">
        <v>49</v>
      </c>
      <c r="D4" s="186"/>
      <c r="E4" s="49"/>
      <c r="F4" s="49"/>
      <c r="G4" s="49"/>
    </row>
    <row r="5" spans="2:7" ht="15" thickBot="1" x14ac:dyDescent="0.35">
      <c r="B5" s="184"/>
      <c r="C5" s="187"/>
      <c r="D5" s="188"/>
      <c r="E5" s="71"/>
      <c r="F5" s="71"/>
      <c r="G5" s="71"/>
    </row>
    <row r="6" spans="2:7" ht="15" thickTop="1" x14ac:dyDescent="0.3">
      <c r="B6" s="78" t="s">
        <v>48</v>
      </c>
      <c r="C6" s="189">
        <v>48</v>
      </c>
      <c r="D6" s="190"/>
      <c r="E6" s="72"/>
      <c r="F6" s="72"/>
      <c r="G6" s="73"/>
    </row>
    <row r="7" spans="2:7" x14ac:dyDescent="0.3">
      <c r="B7" s="79" t="s">
        <v>47</v>
      </c>
      <c r="C7" s="180">
        <v>72</v>
      </c>
      <c r="D7" s="181"/>
      <c r="E7" s="72"/>
      <c r="F7" s="72"/>
      <c r="G7" s="73"/>
    </row>
    <row r="8" spans="2:7" x14ac:dyDescent="0.3">
      <c r="B8" s="80" t="s">
        <v>51</v>
      </c>
      <c r="C8" s="180">
        <v>39</v>
      </c>
      <c r="D8" s="181"/>
      <c r="E8" s="74"/>
      <c r="F8" s="74"/>
      <c r="G8" s="75"/>
    </row>
    <row r="9" spans="2:7" x14ac:dyDescent="0.3">
      <c r="B9" s="79" t="s">
        <v>52</v>
      </c>
      <c r="C9" s="180">
        <v>12</v>
      </c>
      <c r="D9" s="181"/>
    </row>
    <row r="10" spans="2:7" ht="15" thickBot="1" x14ac:dyDescent="0.35">
      <c r="B10" s="81" t="s">
        <v>53</v>
      </c>
      <c r="C10" s="182">
        <v>0</v>
      </c>
      <c r="D10" s="183"/>
    </row>
    <row r="11" spans="2:7" ht="15" thickTop="1" x14ac:dyDescent="0.3">
      <c r="B11" s="69"/>
      <c r="C11" s="70"/>
      <c r="D11" s="70"/>
      <c r="E11" s="34"/>
      <c r="F11" s="34"/>
    </row>
    <row r="12" spans="2:7" x14ac:dyDescent="0.3">
      <c r="B12" s="69"/>
      <c r="C12" s="70"/>
      <c r="D12" s="70"/>
      <c r="E12" s="34"/>
      <c r="F12" s="34"/>
    </row>
  </sheetData>
  <mergeCells count="9">
    <mergeCell ref="C9:D9"/>
    <mergeCell ref="C10:D10"/>
    <mergeCell ref="C7:D7"/>
    <mergeCell ref="E2:F2"/>
    <mergeCell ref="B4:B5"/>
    <mergeCell ref="B2:D2"/>
    <mergeCell ref="C4:D5"/>
    <mergeCell ref="C6:D6"/>
    <mergeCell ref="C8:D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134E8-0E46-442B-A9DC-769ECE99C3E5}">
  <sheetPr>
    <tabColor rgb="FF00B050"/>
  </sheetPr>
  <dimension ref="D1:Q22"/>
  <sheetViews>
    <sheetView topLeftCell="D10" workbookViewId="0">
      <selection activeCell="K18" sqref="K18:L18"/>
    </sheetView>
  </sheetViews>
  <sheetFormatPr defaultRowHeight="14.4" x14ac:dyDescent="0.3"/>
  <cols>
    <col min="4" max="4" width="14.44140625" customWidth="1"/>
    <col min="5" max="5" width="11.109375" customWidth="1"/>
    <col min="6" max="8" width="8.88671875" hidden="1" customWidth="1"/>
    <col min="9" max="9" width="8.88671875" customWidth="1"/>
    <col min="10" max="10" width="9.44140625" customWidth="1"/>
    <col min="11" max="11" width="8.109375" customWidth="1"/>
    <col min="12" max="12" width="6.88671875" customWidth="1"/>
    <col min="13" max="16" width="8.109375" customWidth="1"/>
    <col min="17" max="17" width="7.44140625" customWidth="1"/>
  </cols>
  <sheetData>
    <row r="1" spans="4:17" ht="41.4" customHeight="1" thickBot="1" x14ac:dyDescent="0.35">
      <c r="D1" s="137" t="s">
        <v>31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8" t="s">
        <v>63</v>
      </c>
      <c r="Q1" s="138"/>
    </row>
    <row r="2" spans="4:17" ht="30" customHeight="1" thickTop="1" x14ac:dyDescent="0.3">
      <c r="D2" s="8" t="s">
        <v>0</v>
      </c>
      <c r="E2" s="9" t="s">
        <v>1</v>
      </c>
      <c r="F2" s="59" t="s">
        <v>40</v>
      </c>
      <c r="G2" s="60" t="s">
        <v>41</v>
      </c>
      <c r="H2" s="59" t="s">
        <v>35</v>
      </c>
      <c r="I2" s="31" t="s">
        <v>3</v>
      </c>
      <c r="J2" s="32" t="s">
        <v>39</v>
      </c>
      <c r="K2" s="32" t="s">
        <v>154</v>
      </c>
      <c r="L2" s="32" t="s">
        <v>83</v>
      </c>
      <c r="M2" s="33" t="s">
        <v>6</v>
      </c>
      <c r="N2" s="31" t="s">
        <v>3</v>
      </c>
      <c r="O2" s="32" t="s">
        <v>39</v>
      </c>
      <c r="P2" s="32" t="s">
        <v>155</v>
      </c>
      <c r="Q2" s="48" t="s">
        <v>83</v>
      </c>
    </row>
    <row r="3" spans="4:17" ht="15" thickBot="1" x14ac:dyDescent="0.35">
      <c r="D3" s="11" t="s">
        <v>5</v>
      </c>
      <c r="E3" s="12" t="s">
        <v>2</v>
      </c>
      <c r="F3" s="61" t="s">
        <v>4</v>
      </c>
      <c r="G3" s="61" t="s">
        <v>4</v>
      </c>
      <c r="H3" s="61" t="s">
        <v>4</v>
      </c>
      <c r="I3" s="14" t="s">
        <v>4</v>
      </c>
      <c r="J3" s="14" t="s">
        <v>4</v>
      </c>
      <c r="K3" s="14" t="s">
        <v>4</v>
      </c>
      <c r="L3" s="14" t="s">
        <v>4</v>
      </c>
      <c r="M3" s="12" t="s">
        <v>4</v>
      </c>
      <c r="N3" s="24" t="s">
        <v>8</v>
      </c>
      <c r="O3" s="14" t="s">
        <v>8</v>
      </c>
      <c r="P3" s="14" t="s">
        <v>8</v>
      </c>
      <c r="Q3" s="15" t="s">
        <v>8</v>
      </c>
    </row>
    <row r="4" spans="4:17" ht="15" thickTop="1" x14ac:dyDescent="0.3">
      <c r="D4" s="5" t="s">
        <v>130</v>
      </c>
      <c r="E4" s="7">
        <v>1.4725249</v>
      </c>
      <c r="F4" s="62">
        <v>6.68</v>
      </c>
      <c r="G4" s="62">
        <v>6.3</v>
      </c>
      <c r="H4" s="62">
        <v>6</v>
      </c>
      <c r="I4" s="1">
        <v>7.1</v>
      </c>
      <c r="J4" s="1">
        <f t="shared" ref="J4:J12" si="0">(I4+F4)/2</f>
        <v>6.89</v>
      </c>
      <c r="K4" s="1">
        <f t="shared" ref="K4:L12" si="1">(F4+G4)/2</f>
        <v>6.49</v>
      </c>
      <c r="L4" s="1">
        <f t="shared" si="1"/>
        <v>6.15</v>
      </c>
      <c r="M4" s="19">
        <v>0</v>
      </c>
      <c r="N4" s="26">
        <v>0</v>
      </c>
      <c r="O4" s="1">
        <v>0</v>
      </c>
      <c r="P4" s="1">
        <v>0</v>
      </c>
      <c r="Q4" s="4">
        <v>0</v>
      </c>
    </row>
    <row r="5" spans="4:17" x14ac:dyDescent="0.3">
      <c r="D5" s="5">
        <v>34</v>
      </c>
      <c r="E5" s="7">
        <v>1.4913799999999999</v>
      </c>
      <c r="F5" s="62">
        <v>4.8</v>
      </c>
      <c r="G5" s="62">
        <v>4.3</v>
      </c>
      <c r="H5" s="62">
        <v>4</v>
      </c>
      <c r="I5" s="1">
        <v>4.8</v>
      </c>
      <c r="J5" s="1">
        <f t="shared" si="0"/>
        <v>4.8</v>
      </c>
      <c r="K5" s="1">
        <f t="shared" si="1"/>
        <v>4.55</v>
      </c>
      <c r="L5" s="1">
        <f t="shared" si="1"/>
        <v>4.1500000000000004</v>
      </c>
      <c r="M5" s="19">
        <f t="shared" ref="M5:M12" si="2">(E5-E4)*1000</f>
        <v>18.855099999999901</v>
      </c>
      <c r="N5" s="26">
        <f t="shared" ref="N5:N12" si="3">(I4+I5)/2*M5</f>
        <v>112.1878449999994</v>
      </c>
      <c r="O5" s="1">
        <f t="shared" ref="O5:O12" si="4">(J4+J5)/2*M5</f>
        <v>110.20805949999942</v>
      </c>
      <c r="P5" s="1">
        <f t="shared" ref="P5:P12" si="5">(K4+K5)/2*M5</f>
        <v>104.08015199999944</v>
      </c>
      <c r="Q5" s="4">
        <f t="shared" ref="Q5:Q12" si="6">(L4+L5)/2*M5</f>
        <v>97.103764999999498</v>
      </c>
    </row>
    <row r="6" spans="4:17" x14ac:dyDescent="0.3">
      <c r="D6" s="5">
        <v>35</v>
      </c>
      <c r="E6" s="7">
        <v>1.4987600000000001</v>
      </c>
      <c r="F6" s="62">
        <v>4</v>
      </c>
      <c r="G6" s="62">
        <v>4</v>
      </c>
      <c r="H6" s="62">
        <v>4</v>
      </c>
      <c r="I6" s="1">
        <v>4</v>
      </c>
      <c r="J6" s="1">
        <f t="shared" si="0"/>
        <v>4</v>
      </c>
      <c r="K6" s="1">
        <f t="shared" si="1"/>
        <v>4</v>
      </c>
      <c r="L6" s="1">
        <f t="shared" si="1"/>
        <v>4</v>
      </c>
      <c r="M6" s="19">
        <f t="shared" si="2"/>
        <v>7.3800000000001642</v>
      </c>
      <c r="N6" s="26">
        <f t="shared" si="3"/>
        <v>32.472000000000726</v>
      </c>
      <c r="O6" s="1">
        <f t="shared" si="4"/>
        <v>32.472000000000726</v>
      </c>
      <c r="P6" s="1">
        <f t="shared" si="5"/>
        <v>31.549500000000705</v>
      </c>
      <c r="Q6" s="4">
        <f t="shared" si="6"/>
        <v>30.073500000000671</v>
      </c>
    </row>
    <row r="7" spans="4:17" x14ac:dyDescent="0.3">
      <c r="D7" s="5">
        <v>36</v>
      </c>
      <c r="E7" s="7">
        <v>1.50217</v>
      </c>
      <c r="F7" s="62">
        <v>4.54</v>
      </c>
      <c r="G7" s="62">
        <v>4.54</v>
      </c>
      <c r="H7" s="62">
        <v>4.54</v>
      </c>
      <c r="I7" s="1">
        <v>4.54</v>
      </c>
      <c r="J7" s="1">
        <f t="shared" si="0"/>
        <v>4.54</v>
      </c>
      <c r="K7" s="1">
        <f t="shared" si="1"/>
        <v>4.54</v>
      </c>
      <c r="L7" s="1">
        <f t="shared" si="1"/>
        <v>4.54</v>
      </c>
      <c r="M7" s="19">
        <f t="shared" si="2"/>
        <v>3.4099999999999131</v>
      </c>
      <c r="N7" s="26">
        <f t="shared" si="3"/>
        <v>14.560699999999628</v>
      </c>
      <c r="O7" s="1">
        <f t="shared" si="4"/>
        <v>14.560699999999628</v>
      </c>
      <c r="P7" s="1">
        <f t="shared" si="5"/>
        <v>14.560699999999628</v>
      </c>
      <c r="Q7" s="4">
        <f t="shared" si="6"/>
        <v>14.560699999999628</v>
      </c>
    </row>
    <row r="8" spans="4:17" x14ac:dyDescent="0.3">
      <c r="D8" s="5">
        <v>36</v>
      </c>
      <c r="E8" s="7">
        <v>1.50217</v>
      </c>
      <c r="F8" s="62">
        <v>0</v>
      </c>
      <c r="G8" s="62">
        <v>0</v>
      </c>
      <c r="H8" s="62">
        <v>0</v>
      </c>
      <c r="I8" s="1">
        <v>0</v>
      </c>
      <c r="J8" s="1">
        <f t="shared" si="0"/>
        <v>0</v>
      </c>
      <c r="K8" s="1">
        <f t="shared" si="1"/>
        <v>0</v>
      </c>
      <c r="L8" s="1">
        <f t="shared" si="1"/>
        <v>0</v>
      </c>
      <c r="M8" s="19">
        <v>0</v>
      </c>
      <c r="N8" s="26">
        <v>0</v>
      </c>
      <c r="O8" s="1">
        <v>0</v>
      </c>
      <c r="P8" s="1">
        <v>0</v>
      </c>
      <c r="Q8" s="4">
        <v>0</v>
      </c>
    </row>
    <row r="9" spans="4:17" x14ac:dyDescent="0.3">
      <c r="D9" s="5" t="s">
        <v>79</v>
      </c>
      <c r="E9" s="7">
        <v>1.5087600000000001</v>
      </c>
      <c r="F9" s="62">
        <v>0</v>
      </c>
      <c r="G9" s="62">
        <v>0</v>
      </c>
      <c r="H9" s="62">
        <v>0</v>
      </c>
      <c r="I9" s="1">
        <v>0</v>
      </c>
      <c r="J9" s="1">
        <f t="shared" si="0"/>
        <v>0</v>
      </c>
      <c r="K9" s="1">
        <f t="shared" si="1"/>
        <v>0</v>
      </c>
      <c r="L9" s="1">
        <f t="shared" si="1"/>
        <v>0</v>
      </c>
      <c r="M9" s="19">
        <f>(E9-E7)*1000</f>
        <v>6.5900000000000958</v>
      </c>
      <c r="N9" s="26">
        <f>(I8+I9)/2*M9</f>
        <v>0</v>
      </c>
      <c r="O9" s="1">
        <f>(J8+J9)/2*M9</f>
        <v>0</v>
      </c>
      <c r="P9" s="1">
        <f>(K8+K9)/2*M9</f>
        <v>0</v>
      </c>
      <c r="Q9" s="4">
        <f>(L8+L9)/2*M9</f>
        <v>0</v>
      </c>
    </row>
    <row r="10" spans="4:17" x14ac:dyDescent="0.3">
      <c r="D10" s="5">
        <v>38</v>
      </c>
      <c r="E10" s="7">
        <v>1.5114700000000001</v>
      </c>
      <c r="F10" s="62">
        <v>0</v>
      </c>
      <c r="G10" s="62">
        <v>0</v>
      </c>
      <c r="H10" s="62">
        <v>0</v>
      </c>
      <c r="I10" s="1">
        <v>0</v>
      </c>
      <c r="J10" s="1">
        <f t="shared" si="0"/>
        <v>0</v>
      </c>
      <c r="K10" s="1">
        <f t="shared" si="1"/>
        <v>0</v>
      </c>
      <c r="L10" s="1">
        <f t="shared" si="1"/>
        <v>0</v>
      </c>
      <c r="M10" s="19">
        <f>(E10-E9)*1000</f>
        <v>2.7099999999999902</v>
      </c>
      <c r="N10" s="26">
        <f>(I9+I10)/2*M10</f>
        <v>0</v>
      </c>
      <c r="O10" s="1">
        <f>(J9+J10)/2*M10</f>
        <v>0</v>
      </c>
      <c r="P10" s="1">
        <f>(K9+K10)/2*M10</f>
        <v>0</v>
      </c>
      <c r="Q10" s="4">
        <f>(L9+L10)/2*M10</f>
        <v>0</v>
      </c>
    </row>
    <row r="11" spans="4:17" x14ac:dyDescent="0.3">
      <c r="D11" s="5">
        <v>39</v>
      </c>
      <c r="E11" s="7">
        <v>1.5144</v>
      </c>
      <c r="F11" s="62">
        <v>0</v>
      </c>
      <c r="G11" s="62">
        <v>0</v>
      </c>
      <c r="H11" s="62">
        <v>0</v>
      </c>
      <c r="I11" s="1">
        <v>0</v>
      </c>
      <c r="J11" s="1">
        <f t="shared" si="0"/>
        <v>0</v>
      </c>
      <c r="K11" s="1">
        <f t="shared" si="1"/>
        <v>0</v>
      </c>
      <c r="L11" s="1">
        <f t="shared" si="1"/>
        <v>0</v>
      </c>
      <c r="M11" s="19">
        <f>(E11-E10)*1000</f>
        <v>2.9299999999998771</v>
      </c>
      <c r="N11" s="26">
        <f>(I10+I11)/2*M11</f>
        <v>0</v>
      </c>
      <c r="O11" s="1">
        <f>(J10+J11)/2*M11</f>
        <v>0</v>
      </c>
      <c r="P11" s="1">
        <f>(K10+K11)/2*M11</f>
        <v>0</v>
      </c>
      <c r="Q11" s="4">
        <f>(L10+L11)/2*M11</f>
        <v>0</v>
      </c>
    </row>
    <row r="12" spans="4:17" ht="15" thickBot="1" x14ac:dyDescent="0.35">
      <c r="D12" s="5" t="s">
        <v>131</v>
      </c>
      <c r="E12" s="7">
        <v>1.5166771999999999</v>
      </c>
      <c r="F12" s="62">
        <v>0</v>
      </c>
      <c r="G12" s="62">
        <v>0</v>
      </c>
      <c r="H12" s="62">
        <v>0</v>
      </c>
      <c r="I12" s="1">
        <v>0</v>
      </c>
      <c r="J12" s="1">
        <f t="shared" si="0"/>
        <v>0</v>
      </c>
      <c r="K12" s="1">
        <f t="shared" si="1"/>
        <v>0</v>
      </c>
      <c r="L12" s="1">
        <f t="shared" si="1"/>
        <v>0</v>
      </c>
      <c r="M12" s="19">
        <f t="shared" si="2"/>
        <v>2.2771999999999792</v>
      </c>
      <c r="N12" s="26">
        <f t="shared" si="3"/>
        <v>0</v>
      </c>
      <c r="O12" s="1">
        <f t="shared" si="4"/>
        <v>0</v>
      </c>
      <c r="P12" s="1">
        <f t="shared" si="5"/>
        <v>0</v>
      </c>
      <c r="Q12" s="4">
        <f t="shared" si="6"/>
        <v>0</v>
      </c>
    </row>
    <row r="13" spans="4:17" s="37" customFormat="1" ht="50.7" customHeight="1" thickTop="1" thickBot="1" x14ac:dyDescent="0.35">
      <c r="D13" s="139" t="s">
        <v>33</v>
      </c>
      <c r="E13" s="140"/>
      <c r="F13" s="140"/>
      <c r="G13" s="140"/>
      <c r="H13" s="140"/>
      <c r="I13" s="140"/>
      <c r="J13" s="140"/>
      <c r="K13" s="140"/>
      <c r="L13" s="140"/>
      <c r="M13" s="36">
        <f>SUM(M4:M12)</f>
        <v>44.152299999999926</v>
      </c>
      <c r="N13" s="47">
        <f>SUM(N4:N12)</f>
        <v>159.22054499999976</v>
      </c>
      <c r="O13" s="52">
        <f>SUM(O4:O12)</f>
        <v>157.24075949999977</v>
      </c>
      <c r="P13" s="52">
        <f>SUM(P4:P12)</f>
        <v>150.19035199999976</v>
      </c>
      <c r="Q13" s="77">
        <f>SUM(Q4:Q12)</f>
        <v>141.7379649999998</v>
      </c>
    </row>
    <row r="14" spans="4:17" ht="15" thickTop="1" x14ac:dyDescent="0.3"/>
    <row r="15" spans="4:17" ht="18" x14ac:dyDescent="0.35">
      <c r="D15" s="54" t="s">
        <v>25</v>
      </c>
      <c r="E15" s="38"/>
      <c r="F15" s="38"/>
      <c r="G15" s="38"/>
      <c r="K15" s="135">
        <f>N13</f>
        <v>159.22054499999976</v>
      </c>
      <c r="L15" s="135"/>
      <c r="M15" s="57" t="s">
        <v>36</v>
      </c>
    </row>
    <row r="16" spans="4:17" ht="18" x14ac:dyDescent="0.35">
      <c r="D16" s="54" t="s">
        <v>44</v>
      </c>
      <c r="E16" s="38"/>
      <c r="F16" s="38"/>
      <c r="G16" s="38"/>
      <c r="K16" s="135">
        <f>O13</f>
        <v>157.24075949999977</v>
      </c>
      <c r="L16" s="135"/>
      <c r="M16" s="57" t="s">
        <v>36</v>
      </c>
    </row>
    <row r="17" spans="4:17" ht="18" x14ac:dyDescent="0.35">
      <c r="D17" s="54" t="s">
        <v>156</v>
      </c>
      <c r="E17" s="38"/>
      <c r="F17" s="38"/>
      <c r="G17" s="38"/>
      <c r="K17" s="135">
        <f>P13</f>
        <v>150.19035199999976</v>
      </c>
      <c r="L17" s="135"/>
      <c r="M17" s="57" t="s">
        <v>36</v>
      </c>
    </row>
    <row r="18" spans="4:17" ht="18" x14ac:dyDescent="0.35">
      <c r="D18" s="54" t="s">
        <v>82</v>
      </c>
      <c r="E18" s="38"/>
      <c r="F18" s="38"/>
      <c r="G18" s="38"/>
      <c r="K18" s="135">
        <f>Q13</f>
        <v>141.7379649999998</v>
      </c>
      <c r="L18" s="135"/>
      <c r="M18" s="57" t="s">
        <v>36</v>
      </c>
      <c r="O18" s="39"/>
    </row>
    <row r="19" spans="4:17" ht="18" x14ac:dyDescent="0.35">
      <c r="D19" s="54"/>
      <c r="K19" s="136"/>
      <c r="L19" s="136"/>
    </row>
    <row r="22" spans="4:17" x14ac:dyDescent="0.3">
      <c r="N22" s="55"/>
      <c r="O22" s="56"/>
      <c r="P22" s="56"/>
      <c r="Q22" s="56"/>
    </row>
  </sheetData>
  <mergeCells count="8">
    <mergeCell ref="K18:L18"/>
    <mergeCell ref="K19:L19"/>
    <mergeCell ref="D1:O1"/>
    <mergeCell ref="P1:Q1"/>
    <mergeCell ref="D13:L13"/>
    <mergeCell ref="K15:L15"/>
    <mergeCell ref="K16:L16"/>
    <mergeCell ref="K17:L17"/>
  </mergeCells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A0537-0DCD-493B-B7B7-661F1428AFE6}">
  <sheetPr>
    <tabColor rgb="FF00B050"/>
  </sheetPr>
  <dimension ref="D1:Q79"/>
  <sheetViews>
    <sheetView topLeftCell="A67" workbookViewId="0">
      <selection activeCell="K75" sqref="K75:L75"/>
    </sheetView>
  </sheetViews>
  <sheetFormatPr defaultRowHeight="14.4" x14ac:dyDescent="0.3"/>
  <cols>
    <col min="4" max="4" width="14.44140625" customWidth="1"/>
    <col min="5" max="5" width="11.109375" customWidth="1"/>
    <col min="6" max="8" width="8.88671875" hidden="1" customWidth="1"/>
    <col min="9" max="9" width="8.88671875" customWidth="1"/>
    <col min="10" max="10" width="9.44140625" customWidth="1"/>
    <col min="11" max="11" width="7.44140625" customWidth="1"/>
    <col min="12" max="12" width="6.88671875" customWidth="1"/>
    <col min="13" max="16" width="8.109375" customWidth="1"/>
    <col min="17" max="17" width="7.44140625" customWidth="1"/>
  </cols>
  <sheetData>
    <row r="1" spans="4:17" ht="41.4" customHeight="1" thickBot="1" x14ac:dyDescent="0.35">
      <c r="D1" s="137" t="s">
        <v>31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8" t="s">
        <v>63</v>
      </c>
      <c r="Q1" s="138"/>
    </row>
    <row r="2" spans="4:17" ht="30" customHeight="1" thickTop="1" x14ac:dyDescent="0.3">
      <c r="D2" s="8" t="s">
        <v>0</v>
      </c>
      <c r="E2" s="9" t="s">
        <v>1</v>
      </c>
      <c r="F2" s="59" t="s">
        <v>40</v>
      </c>
      <c r="G2" s="60" t="s">
        <v>41</v>
      </c>
      <c r="H2" s="59" t="s">
        <v>35</v>
      </c>
      <c r="I2" s="31" t="s">
        <v>3</v>
      </c>
      <c r="J2" s="32" t="s">
        <v>39</v>
      </c>
      <c r="K2" s="32" t="s">
        <v>154</v>
      </c>
      <c r="L2" s="32" t="s">
        <v>83</v>
      </c>
      <c r="M2" s="33" t="s">
        <v>6</v>
      </c>
      <c r="N2" s="31" t="s">
        <v>3</v>
      </c>
      <c r="O2" s="32" t="s">
        <v>39</v>
      </c>
      <c r="P2" s="32" t="s">
        <v>155</v>
      </c>
      <c r="Q2" s="48" t="s">
        <v>83</v>
      </c>
    </row>
    <row r="3" spans="4:17" ht="15" thickBot="1" x14ac:dyDescent="0.35">
      <c r="D3" s="11" t="s">
        <v>5</v>
      </c>
      <c r="E3" s="12" t="s">
        <v>2</v>
      </c>
      <c r="F3" s="61" t="s">
        <v>4</v>
      </c>
      <c r="G3" s="61" t="s">
        <v>4</v>
      </c>
      <c r="H3" s="61" t="s">
        <v>4</v>
      </c>
      <c r="I3" s="14" t="s">
        <v>4</v>
      </c>
      <c r="J3" s="14" t="s">
        <v>4</v>
      </c>
      <c r="K3" s="14" t="s">
        <v>4</v>
      </c>
      <c r="L3" s="14" t="s">
        <v>4</v>
      </c>
      <c r="M3" s="12" t="s">
        <v>4</v>
      </c>
      <c r="N3" s="24" t="s">
        <v>8</v>
      </c>
      <c r="O3" s="14" t="s">
        <v>8</v>
      </c>
      <c r="P3" s="14" t="s">
        <v>8</v>
      </c>
      <c r="Q3" s="15" t="s">
        <v>8</v>
      </c>
    </row>
    <row r="4" spans="4:17" ht="15" thickTop="1" x14ac:dyDescent="0.3">
      <c r="D4" s="5" t="s">
        <v>131</v>
      </c>
      <c r="E4" s="7">
        <v>1.51668</v>
      </c>
      <c r="F4" s="62">
        <v>0</v>
      </c>
      <c r="G4" s="62">
        <v>0</v>
      </c>
      <c r="H4" s="62">
        <v>0</v>
      </c>
      <c r="I4" s="1">
        <v>0</v>
      </c>
      <c r="J4" s="1">
        <f t="shared" ref="J4:J60" si="0">(I4+F4)/2</f>
        <v>0</v>
      </c>
      <c r="K4" s="1">
        <f t="shared" ref="K4:L31" si="1">(F4+G4)/2</f>
        <v>0</v>
      </c>
      <c r="L4" s="1">
        <f t="shared" si="1"/>
        <v>0</v>
      </c>
      <c r="M4" s="19">
        <v>0</v>
      </c>
      <c r="N4" s="26">
        <v>0</v>
      </c>
      <c r="O4" s="1">
        <v>0</v>
      </c>
      <c r="P4" s="1">
        <v>0</v>
      </c>
      <c r="Q4" s="4">
        <v>0</v>
      </c>
    </row>
    <row r="5" spans="4:17" ht="15" thickBot="1" x14ac:dyDescent="0.35">
      <c r="D5" s="5">
        <v>40</v>
      </c>
      <c r="E5" s="7">
        <v>1.5250999999999999</v>
      </c>
      <c r="F5" s="62">
        <v>0</v>
      </c>
      <c r="G5" s="62">
        <v>0</v>
      </c>
      <c r="H5" s="62">
        <v>0</v>
      </c>
      <c r="I5" s="1">
        <v>0</v>
      </c>
      <c r="J5" s="1">
        <f t="shared" si="0"/>
        <v>0</v>
      </c>
      <c r="K5" s="1">
        <f t="shared" si="1"/>
        <v>0</v>
      </c>
      <c r="L5" s="1">
        <f t="shared" si="1"/>
        <v>0</v>
      </c>
      <c r="M5" s="19">
        <f t="shared" ref="M5:M61" si="2">(E5-E4)*1000</f>
        <v>8.419999999999872</v>
      </c>
      <c r="N5" s="26">
        <f t="shared" ref="N5:N61" si="3">(I4+I5)/2*M5</f>
        <v>0</v>
      </c>
      <c r="O5" s="1">
        <f t="shared" ref="O5:O61" si="4">(J4+J5)/2*M5</f>
        <v>0</v>
      </c>
      <c r="P5" s="1">
        <f t="shared" ref="P5:P61" si="5">(K4+K5)/2*M5</f>
        <v>0</v>
      </c>
      <c r="Q5" s="4">
        <f t="shared" ref="Q5:Q61" si="6">(L4+L5)/2*M5</f>
        <v>0</v>
      </c>
    </row>
    <row r="6" spans="4:17" x14ac:dyDescent="0.3">
      <c r="D6" s="5">
        <v>40</v>
      </c>
      <c r="E6" s="7">
        <v>1.5250999999999999</v>
      </c>
      <c r="F6" s="62">
        <v>5</v>
      </c>
      <c r="G6" s="62">
        <v>5</v>
      </c>
      <c r="H6" s="62">
        <v>5</v>
      </c>
      <c r="I6" s="1">
        <v>5</v>
      </c>
      <c r="J6" s="1">
        <f t="shared" si="0"/>
        <v>5</v>
      </c>
      <c r="K6" s="1">
        <f t="shared" si="1"/>
        <v>5</v>
      </c>
      <c r="L6" s="1">
        <f t="shared" si="1"/>
        <v>5</v>
      </c>
      <c r="M6" s="19">
        <f t="shared" si="2"/>
        <v>0</v>
      </c>
      <c r="N6" s="26">
        <f t="shared" si="3"/>
        <v>0</v>
      </c>
      <c r="O6" s="1">
        <f t="shared" si="4"/>
        <v>0</v>
      </c>
      <c r="P6" s="1">
        <f t="shared" si="5"/>
        <v>0</v>
      </c>
      <c r="Q6" s="4">
        <f t="shared" si="6"/>
        <v>0</v>
      </c>
    </row>
    <row r="7" spans="4:17" x14ac:dyDescent="0.3">
      <c r="D7" s="5" t="s">
        <v>80</v>
      </c>
      <c r="E7" s="7">
        <v>1.53898</v>
      </c>
      <c r="F7" s="62">
        <v>6</v>
      </c>
      <c r="G7" s="62">
        <v>6</v>
      </c>
      <c r="H7" s="62">
        <v>6</v>
      </c>
      <c r="I7" s="1">
        <v>6</v>
      </c>
      <c r="J7" s="1">
        <f t="shared" si="0"/>
        <v>6</v>
      </c>
      <c r="K7" s="1">
        <f t="shared" si="1"/>
        <v>6</v>
      </c>
      <c r="L7" s="1">
        <f t="shared" si="1"/>
        <v>6</v>
      </c>
      <c r="M7" s="19">
        <f t="shared" si="2"/>
        <v>13.880000000000114</v>
      </c>
      <c r="N7" s="26">
        <f>(I6+I7)/2*M7</f>
        <v>76.340000000000629</v>
      </c>
      <c r="O7" s="1">
        <f t="shared" si="4"/>
        <v>76.340000000000629</v>
      </c>
      <c r="P7" s="1">
        <f t="shared" si="5"/>
        <v>76.340000000000629</v>
      </c>
      <c r="Q7" s="4">
        <f t="shared" si="6"/>
        <v>76.340000000000629</v>
      </c>
    </row>
    <row r="8" spans="4:17" x14ac:dyDescent="0.3">
      <c r="D8" s="5" t="s">
        <v>100</v>
      </c>
      <c r="E8" s="7">
        <v>1.5425899999999999</v>
      </c>
      <c r="F8" s="62">
        <v>6</v>
      </c>
      <c r="G8" s="62">
        <v>6</v>
      </c>
      <c r="H8" s="62">
        <v>6</v>
      </c>
      <c r="I8" s="1">
        <v>6</v>
      </c>
      <c r="J8" s="1">
        <f t="shared" si="0"/>
        <v>6</v>
      </c>
      <c r="K8" s="1">
        <f t="shared" si="1"/>
        <v>6</v>
      </c>
      <c r="L8" s="1">
        <f t="shared" si="1"/>
        <v>6</v>
      </c>
      <c r="M8" s="19">
        <f t="shared" si="2"/>
        <v>3.6099999999998911</v>
      </c>
      <c r="N8" s="26">
        <f t="shared" si="3"/>
        <v>21.659999999999346</v>
      </c>
      <c r="O8" s="1">
        <f t="shared" si="4"/>
        <v>21.659999999999346</v>
      </c>
      <c r="P8" s="1">
        <f t="shared" si="5"/>
        <v>21.659999999999346</v>
      </c>
      <c r="Q8" s="4">
        <f t="shared" si="6"/>
        <v>21.659999999999346</v>
      </c>
    </row>
    <row r="9" spans="4:17" x14ac:dyDescent="0.3">
      <c r="D9" s="5">
        <v>43</v>
      </c>
      <c r="E9" s="7">
        <v>1.5541799999999999</v>
      </c>
      <c r="F9" s="62">
        <v>6.28</v>
      </c>
      <c r="G9" s="62">
        <v>6.16</v>
      </c>
      <c r="H9" s="62">
        <v>6</v>
      </c>
      <c r="I9" s="1">
        <v>6.28</v>
      </c>
      <c r="J9" s="1">
        <f t="shared" si="0"/>
        <v>6.28</v>
      </c>
      <c r="K9" s="1">
        <f t="shared" si="1"/>
        <v>6.2200000000000006</v>
      </c>
      <c r="L9" s="1">
        <f t="shared" si="1"/>
        <v>6.08</v>
      </c>
      <c r="M9" s="19">
        <f t="shared" si="2"/>
        <v>11.589999999999989</v>
      </c>
      <c r="N9" s="26">
        <f t="shared" si="3"/>
        <v>71.162599999999941</v>
      </c>
      <c r="O9" s="1">
        <f t="shared" si="4"/>
        <v>71.162599999999941</v>
      </c>
      <c r="P9" s="1">
        <f t="shared" si="5"/>
        <v>70.814899999999938</v>
      </c>
      <c r="Q9" s="4">
        <f t="shared" si="6"/>
        <v>70.003599999999935</v>
      </c>
    </row>
    <row r="10" spans="4:17" x14ac:dyDescent="0.3">
      <c r="D10" s="5" t="s">
        <v>101</v>
      </c>
      <c r="E10" s="7">
        <v>1.56565</v>
      </c>
      <c r="F10" s="62">
        <v>6.56</v>
      </c>
      <c r="G10" s="62">
        <v>6.16</v>
      </c>
      <c r="H10" s="62">
        <v>6</v>
      </c>
      <c r="I10" s="1">
        <v>7.03</v>
      </c>
      <c r="J10" s="1">
        <f t="shared" si="0"/>
        <v>6.7949999999999999</v>
      </c>
      <c r="K10" s="1">
        <f t="shared" si="1"/>
        <v>6.3599999999999994</v>
      </c>
      <c r="L10" s="1">
        <f t="shared" si="1"/>
        <v>6.08</v>
      </c>
      <c r="M10" s="19">
        <f t="shared" si="2"/>
        <v>11.470000000000091</v>
      </c>
      <c r="N10" s="26">
        <f t="shared" si="3"/>
        <v>76.332850000000604</v>
      </c>
      <c r="O10" s="1">
        <f t="shared" si="4"/>
        <v>74.985125000000593</v>
      </c>
      <c r="P10" s="1">
        <f t="shared" si="5"/>
        <v>72.146300000000579</v>
      </c>
      <c r="Q10" s="4">
        <f t="shared" si="6"/>
        <v>69.737600000000555</v>
      </c>
    </row>
    <row r="11" spans="4:17" x14ac:dyDescent="0.3">
      <c r="D11" s="5">
        <v>45</v>
      </c>
      <c r="E11" s="7">
        <v>1.57681</v>
      </c>
      <c r="F11" s="62">
        <v>6.56</v>
      </c>
      <c r="G11" s="62">
        <v>6.16</v>
      </c>
      <c r="H11" s="62">
        <v>6</v>
      </c>
      <c r="I11" s="1">
        <v>7.03</v>
      </c>
      <c r="J11" s="1">
        <f t="shared" si="0"/>
        <v>6.7949999999999999</v>
      </c>
      <c r="K11" s="1">
        <f t="shared" si="1"/>
        <v>6.3599999999999994</v>
      </c>
      <c r="L11" s="1">
        <f t="shared" si="1"/>
        <v>6.08</v>
      </c>
      <c r="M11" s="19">
        <f t="shared" si="2"/>
        <v>11.160000000000059</v>
      </c>
      <c r="N11" s="26">
        <f t="shared" si="3"/>
        <v>78.454800000000418</v>
      </c>
      <c r="O11" s="1">
        <f t="shared" si="4"/>
        <v>75.832200000000398</v>
      </c>
      <c r="P11" s="1">
        <f t="shared" si="5"/>
        <v>70.977600000000365</v>
      </c>
      <c r="Q11" s="4">
        <f t="shared" si="6"/>
        <v>67.852800000000357</v>
      </c>
    </row>
    <row r="12" spans="4:17" x14ac:dyDescent="0.3">
      <c r="D12" s="5" t="s">
        <v>81</v>
      </c>
      <c r="E12" s="7">
        <v>1.5887</v>
      </c>
      <c r="F12" s="62">
        <v>6.56</v>
      </c>
      <c r="G12" s="62">
        <v>6.16</v>
      </c>
      <c r="H12" s="62">
        <v>6</v>
      </c>
      <c r="I12" s="1">
        <v>7.03</v>
      </c>
      <c r="J12" s="1">
        <f t="shared" si="0"/>
        <v>6.7949999999999999</v>
      </c>
      <c r="K12" s="1">
        <f t="shared" si="1"/>
        <v>6.3599999999999994</v>
      </c>
      <c r="L12" s="1">
        <f t="shared" si="1"/>
        <v>6.08</v>
      </c>
      <c r="M12" s="19">
        <f t="shared" si="2"/>
        <v>11.889999999999956</v>
      </c>
      <c r="N12" s="26">
        <f t="shared" si="3"/>
        <v>83.586699999999695</v>
      </c>
      <c r="O12" s="1">
        <f t="shared" si="4"/>
        <v>80.792549999999707</v>
      </c>
      <c r="P12" s="1">
        <f t="shared" si="5"/>
        <v>75.620399999999719</v>
      </c>
      <c r="Q12" s="4">
        <f t="shared" si="6"/>
        <v>72.291199999999733</v>
      </c>
    </row>
    <row r="13" spans="4:17" x14ac:dyDescent="0.3">
      <c r="D13" s="5">
        <v>47</v>
      </c>
      <c r="E13" s="7">
        <v>1.5987</v>
      </c>
      <c r="F13" s="62">
        <v>5.56</v>
      </c>
      <c r="G13" s="62">
        <v>5.16</v>
      </c>
      <c r="H13" s="62">
        <v>5</v>
      </c>
      <c r="I13" s="1">
        <v>6.03</v>
      </c>
      <c r="J13" s="1">
        <f t="shared" si="0"/>
        <v>5.7949999999999999</v>
      </c>
      <c r="K13" s="1">
        <f t="shared" si="1"/>
        <v>5.3599999999999994</v>
      </c>
      <c r="L13" s="1">
        <f t="shared" si="1"/>
        <v>5.08</v>
      </c>
      <c r="M13" s="19">
        <f t="shared" si="2"/>
        <v>10.000000000000009</v>
      </c>
      <c r="N13" s="26">
        <f t="shared" si="3"/>
        <v>65.300000000000054</v>
      </c>
      <c r="O13" s="1">
        <f t="shared" si="4"/>
        <v>62.950000000000053</v>
      </c>
      <c r="P13" s="1">
        <f t="shared" si="5"/>
        <v>58.600000000000044</v>
      </c>
      <c r="Q13" s="4">
        <f t="shared" si="6"/>
        <v>55.800000000000047</v>
      </c>
    </row>
    <row r="14" spans="4:17" x14ac:dyDescent="0.3">
      <c r="D14" s="5">
        <v>48</v>
      </c>
      <c r="E14" s="7">
        <v>1.6083000000000001</v>
      </c>
      <c r="F14" s="62">
        <v>5.63</v>
      </c>
      <c r="G14" s="62">
        <v>5.23</v>
      </c>
      <c r="H14" s="62">
        <v>5</v>
      </c>
      <c r="I14" s="1">
        <v>6.1</v>
      </c>
      <c r="J14" s="1">
        <f t="shared" si="0"/>
        <v>5.8650000000000002</v>
      </c>
      <c r="K14" s="1">
        <f t="shared" si="1"/>
        <v>5.43</v>
      </c>
      <c r="L14" s="1">
        <f t="shared" si="1"/>
        <v>5.1150000000000002</v>
      </c>
      <c r="M14" s="19">
        <f t="shared" si="2"/>
        <v>9.6000000000000529</v>
      </c>
      <c r="N14" s="26">
        <f t="shared" si="3"/>
        <v>58.224000000000316</v>
      </c>
      <c r="O14" s="1">
        <f t="shared" si="4"/>
        <v>55.968000000000309</v>
      </c>
      <c r="P14" s="1">
        <f t="shared" si="5"/>
        <v>51.792000000000279</v>
      </c>
      <c r="Q14" s="4">
        <f t="shared" si="6"/>
        <v>48.93600000000027</v>
      </c>
    </row>
    <row r="15" spans="4:17" x14ac:dyDescent="0.3">
      <c r="D15" s="5" t="s">
        <v>102</v>
      </c>
      <c r="E15" s="7">
        <v>1.6167</v>
      </c>
      <c r="F15" s="62">
        <v>5.56</v>
      </c>
      <c r="G15" s="62">
        <v>5.16</v>
      </c>
      <c r="H15" s="62">
        <v>5</v>
      </c>
      <c r="I15" s="1">
        <v>6.03</v>
      </c>
      <c r="J15" s="1">
        <f t="shared" si="0"/>
        <v>5.7949999999999999</v>
      </c>
      <c r="K15" s="1">
        <f t="shared" si="1"/>
        <v>5.3599999999999994</v>
      </c>
      <c r="L15" s="1">
        <f t="shared" si="1"/>
        <v>5.08</v>
      </c>
      <c r="M15" s="19">
        <f t="shared" si="2"/>
        <v>8.3999999999999631</v>
      </c>
      <c r="N15" s="26">
        <f t="shared" si="3"/>
        <v>50.945999999999771</v>
      </c>
      <c r="O15" s="1">
        <f t="shared" si="4"/>
        <v>48.971999999999788</v>
      </c>
      <c r="P15" s="1">
        <f t="shared" si="5"/>
        <v>45.317999999999799</v>
      </c>
      <c r="Q15" s="4">
        <f t="shared" si="6"/>
        <v>42.818999999999811</v>
      </c>
    </row>
    <row r="16" spans="4:17" x14ac:dyDescent="0.3">
      <c r="D16" s="5">
        <v>50</v>
      </c>
      <c r="E16" s="7">
        <v>1.62602</v>
      </c>
      <c r="F16" s="62">
        <v>5.56</v>
      </c>
      <c r="G16" s="62">
        <v>5.16</v>
      </c>
      <c r="H16" s="62">
        <v>5</v>
      </c>
      <c r="I16" s="1">
        <v>6.03</v>
      </c>
      <c r="J16" s="1">
        <f t="shared" si="0"/>
        <v>5.7949999999999999</v>
      </c>
      <c r="K16" s="1">
        <f t="shared" si="1"/>
        <v>5.3599999999999994</v>
      </c>
      <c r="L16" s="1">
        <f t="shared" si="1"/>
        <v>5.08</v>
      </c>
      <c r="M16" s="19">
        <f t="shared" si="2"/>
        <v>9.319999999999995</v>
      </c>
      <c r="N16" s="26">
        <f t="shared" si="3"/>
        <v>56.199599999999975</v>
      </c>
      <c r="O16" s="1">
        <f t="shared" si="4"/>
        <v>54.009399999999971</v>
      </c>
      <c r="P16" s="1">
        <f t="shared" si="5"/>
        <v>49.955199999999969</v>
      </c>
      <c r="Q16" s="4">
        <f t="shared" si="6"/>
        <v>47.345599999999976</v>
      </c>
    </row>
    <row r="17" spans="4:17" x14ac:dyDescent="0.3">
      <c r="D17" s="5" t="s">
        <v>103</v>
      </c>
      <c r="E17" s="7">
        <v>1.63436</v>
      </c>
      <c r="F17" s="62">
        <v>5.3</v>
      </c>
      <c r="G17" s="62">
        <v>5.16</v>
      </c>
      <c r="H17" s="62">
        <v>5</v>
      </c>
      <c r="I17" s="1">
        <v>5.3</v>
      </c>
      <c r="J17" s="1">
        <f t="shared" si="0"/>
        <v>5.3</v>
      </c>
      <c r="K17" s="1">
        <f t="shared" si="1"/>
        <v>5.23</v>
      </c>
      <c r="L17" s="1">
        <f t="shared" si="1"/>
        <v>5.08</v>
      </c>
      <c r="M17" s="19">
        <f t="shared" si="2"/>
        <v>8.3400000000000141</v>
      </c>
      <c r="N17" s="26">
        <f t="shared" si="3"/>
        <v>47.246100000000077</v>
      </c>
      <c r="O17" s="1">
        <f t="shared" si="4"/>
        <v>46.266150000000074</v>
      </c>
      <c r="P17" s="1">
        <f t="shared" si="5"/>
        <v>44.16030000000007</v>
      </c>
      <c r="Q17" s="4">
        <f t="shared" si="6"/>
        <v>42.367200000000075</v>
      </c>
    </row>
    <row r="18" spans="4:17" x14ac:dyDescent="0.3">
      <c r="D18" s="5" t="s">
        <v>104</v>
      </c>
      <c r="E18" s="7">
        <v>1.6431199999999999</v>
      </c>
      <c r="F18" s="62">
        <v>5</v>
      </c>
      <c r="G18" s="62">
        <v>5</v>
      </c>
      <c r="H18" s="62">
        <v>5</v>
      </c>
      <c r="I18" s="1">
        <v>5</v>
      </c>
      <c r="J18" s="1">
        <f t="shared" si="0"/>
        <v>5</v>
      </c>
      <c r="K18" s="1">
        <f t="shared" si="1"/>
        <v>5</v>
      </c>
      <c r="L18" s="1">
        <f t="shared" si="1"/>
        <v>5</v>
      </c>
      <c r="M18" s="19">
        <f t="shared" si="2"/>
        <v>8.759999999999879</v>
      </c>
      <c r="N18" s="26">
        <f t="shared" si="3"/>
        <v>45.113999999999379</v>
      </c>
      <c r="O18" s="1">
        <f t="shared" si="4"/>
        <v>45.113999999999379</v>
      </c>
      <c r="P18" s="1">
        <f t="shared" si="5"/>
        <v>44.807399999999383</v>
      </c>
      <c r="Q18" s="4">
        <f t="shared" si="6"/>
        <v>44.150399999999394</v>
      </c>
    </row>
    <row r="19" spans="4:17" x14ac:dyDescent="0.3">
      <c r="D19" s="5">
        <v>53</v>
      </c>
      <c r="E19" s="7">
        <v>1.6544099999999999</v>
      </c>
      <c r="F19" s="62">
        <v>5.21</v>
      </c>
      <c r="G19" s="62">
        <v>5.16</v>
      </c>
      <c r="H19" s="62">
        <v>5</v>
      </c>
      <c r="I19" s="1">
        <v>5.21</v>
      </c>
      <c r="J19" s="1">
        <f t="shared" si="0"/>
        <v>5.21</v>
      </c>
      <c r="K19" s="1">
        <f t="shared" si="1"/>
        <v>5.1850000000000005</v>
      </c>
      <c r="L19" s="1">
        <f t="shared" si="1"/>
        <v>5.08</v>
      </c>
      <c r="M19" s="19">
        <f t="shared" si="2"/>
        <v>11.290000000000022</v>
      </c>
      <c r="N19" s="26">
        <f t="shared" si="3"/>
        <v>57.63545000000012</v>
      </c>
      <c r="O19" s="1">
        <f t="shared" si="4"/>
        <v>57.63545000000012</v>
      </c>
      <c r="P19" s="1">
        <f t="shared" si="5"/>
        <v>57.494325000000117</v>
      </c>
      <c r="Q19" s="4">
        <f t="shared" si="6"/>
        <v>56.901600000000116</v>
      </c>
    </row>
    <row r="20" spans="4:17" x14ac:dyDescent="0.3">
      <c r="D20" s="5" t="s">
        <v>105</v>
      </c>
      <c r="E20" s="7">
        <v>1.6651499999999999</v>
      </c>
      <c r="F20" s="62">
        <v>5.25</v>
      </c>
      <c r="G20" s="62">
        <v>5.16</v>
      </c>
      <c r="H20" s="62">
        <v>5</v>
      </c>
      <c r="I20" s="1">
        <v>5.25</v>
      </c>
      <c r="J20" s="1">
        <f t="shared" si="0"/>
        <v>5.25</v>
      </c>
      <c r="K20" s="1">
        <f t="shared" si="1"/>
        <v>5.2050000000000001</v>
      </c>
      <c r="L20" s="1">
        <f t="shared" si="1"/>
        <v>5.08</v>
      </c>
      <c r="M20" s="19">
        <f t="shared" si="2"/>
        <v>10.739999999999972</v>
      </c>
      <c r="N20" s="26">
        <f t="shared" si="3"/>
        <v>56.170199999999859</v>
      </c>
      <c r="O20" s="1">
        <f t="shared" si="4"/>
        <v>56.170199999999859</v>
      </c>
      <c r="P20" s="1">
        <f t="shared" si="5"/>
        <v>55.794299999999858</v>
      </c>
      <c r="Q20" s="4">
        <f t="shared" si="6"/>
        <v>54.559199999999855</v>
      </c>
    </row>
    <row r="21" spans="4:17" x14ac:dyDescent="0.3">
      <c r="D21" s="5">
        <v>55</v>
      </c>
      <c r="E21" s="7">
        <v>1.6762900000000001</v>
      </c>
      <c r="F21" s="62">
        <v>5.37</v>
      </c>
      <c r="G21" s="62">
        <v>5.16</v>
      </c>
      <c r="H21" s="62">
        <v>5</v>
      </c>
      <c r="I21" s="1">
        <v>5.37</v>
      </c>
      <c r="J21" s="1">
        <f t="shared" si="0"/>
        <v>5.37</v>
      </c>
      <c r="K21" s="1">
        <f t="shared" si="1"/>
        <v>5.2650000000000006</v>
      </c>
      <c r="L21" s="1">
        <f t="shared" si="1"/>
        <v>5.08</v>
      </c>
      <c r="M21" s="19">
        <f t="shared" si="2"/>
        <v>11.14000000000015</v>
      </c>
      <c r="N21" s="26">
        <f t="shared" si="3"/>
        <v>59.153400000000801</v>
      </c>
      <c r="O21" s="1">
        <f t="shared" si="4"/>
        <v>59.153400000000801</v>
      </c>
      <c r="P21" s="1">
        <f t="shared" si="5"/>
        <v>58.31790000000079</v>
      </c>
      <c r="Q21" s="4">
        <f t="shared" si="6"/>
        <v>56.591200000000761</v>
      </c>
    </row>
    <row r="22" spans="4:17" x14ac:dyDescent="0.3">
      <c r="D22" s="5" t="s">
        <v>106</v>
      </c>
      <c r="E22" s="7">
        <v>1.68719</v>
      </c>
      <c r="F22" s="62">
        <v>5.55</v>
      </c>
      <c r="G22" s="62">
        <v>5.16</v>
      </c>
      <c r="H22" s="62">
        <v>5</v>
      </c>
      <c r="I22" s="1">
        <v>5.55</v>
      </c>
      <c r="J22" s="1">
        <f t="shared" si="0"/>
        <v>5.55</v>
      </c>
      <c r="K22" s="1">
        <f t="shared" si="1"/>
        <v>5.3550000000000004</v>
      </c>
      <c r="L22" s="1">
        <f t="shared" si="1"/>
        <v>5.08</v>
      </c>
      <c r="M22" s="19">
        <f t="shared" si="2"/>
        <v>10.89999999999991</v>
      </c>
      <c r="N22" s="26">
        <f t="shared" si="3"/>
        <v>59.513999999999506</v>
      </c>
      <c r="O22" s="1">
        <f t="shared" si="4"/>
        <v>59.513999999999506</v>
      </c>
      <c r="P22" s="1">
        <f t="shared" si="5"/>
        <v>57.878999999999529</v>
      </c>
      <c r="Q22" s="4">
        <f t="shared" si="6"/>
        <v>55.371999999999545</v>
      </c>
    </row>
    <row r="23" spans="4:17" x14ac:dyDescent="0.3">
      <c r="D23" s="5">
        <v>57</v>
      </c>
      <c r="E23" s="7">
        <v>1.6971799999999999</v>
      </c>
      <c r="F23" s="62">
        <v>4.5599999999999996</v>
      </c>
      <c r="G23" s="62">
        <v>4.16</v>
      </c>
      <c r="H23" s="62">
        <v>4</v>
      </c>
      <c r="I23" s="1">
        <v>4.66</v>
      </c>
      <c r="J23" s="1">
        <f>(I23+F23)/2</f>
        <v>4.6099999999999994</v>
      </c>
      <c r="K23" s="1">
        <f>(F23+G23)/2</f>
        <v>4.3599999999999994</v>
      </c>
      <c r="L23" s="1">
        <f>(G23+H23)/2</f>
        <v>4.08</v>
      </c>
      <c r="M23" s="19">
        <f t="shared" si="2"/>
        <v>9.9899999999999434</v>
      </c>
      <c r="N23" s="26">
        <f t="shared" si="3"/>
        <v>50.998949999999716</v>
      </c>
      <c r="O23" s="1">
        <f t="shared" si="4"/>
        <v>50.749199999999711</v>
      </c>
      <c r="P23" s="1">
        <f t="shared" si="5"/>
        <v>48.526424999999726</v>
      </c>
      <c r="Q23" s="4">
        <f t="shared" si="6"/>
        <v>45.754199999999742</v>
      </c>
    </row>
    <row r="24" spans="4:17" x14ac:dyDescent="0.3">
      <c r="D24" s="5">
        <v>58</v>
      </c>
      <c r="E24" s="7">
        <v>1.72</v>
      </c>
      <c r="F24" s="62">
        <v>4.5599999999999996</v>
      </c>
      <c r="G24" s="62">
        <v>4.16</v>
      </c>
      <c r="H24" s="62">
        <v>4</v>
      </c>
      <c r="I24" s="1">
        <v>4.66</v>
      </c>
      <c r="J24" s="1">
        <f>(I24+F24)/2</f>
        <v>4.6099999999999994</v>
      </c>
      <c r="K24" s="1">
        <f>(F24+G24)/2</f>
        <v>4.3599999999999994</v>
      </c>
      <c r="L24" s="1">
        <f>(G24+H24)/2</f>
        <v>4.08</v>
      </c>
      <c r="M24" s="19">
        <f t="shared" si="2"/>
        <v>22.820000000000064</v>
      </c>
      <c r="N24" s="26">
        <f t="shared" si="3"/>
        <v>106.3412000000003</v>
      </c>
      <c r="O24" s="1">
        <f t="shared" si="4"/>
        <v>105.20020000000028</v>
      </c>
      <c r="P24" s="1">
        <f t="shared" si="5"/>
        <v>99.495200000000267</v>
      </c>
      <c r="Q24" s="4">
        <f t="shared" si="6"/>
        <v>93.105600000000265</v>
      </c>
    </row>
    <row r="25" spans="4:17" x14ac:dyDescent="0.3">
      <c r="D25" s="5">
        <v>59</v>
      </c>
      <c r="E25" s="7">
        <v>1.7413400000000001</v>
      </c>
      <c r="F25" s="62">
        <v>4</v>
      </c>
      <c r="G25" s="62">
        <v>4</v>
      </c>
      <c r="H25" s="62">
        <v>4</v>
      </c>
      <c r="I25" s="1">
        <v>4</v>
      </c>
      <c r="J25" s="1">
        <f t="shared" si="0"/>
        <v>4</v>
      </c>
      <c r="K25" s="1">
        <f t="shared" si="1"/>
        <v>4</v>
      </c>
      <c r="L25" s="1">
        <f t="shared" si="1"/>
        <v>4</v>
      </c>
      <c r="M25" s="19">
        <f t="shared" si="2"/>
        <v>21.340000000000138</v>
      </c>
      <c r="N25" s="26">
        <f t="shared" si="3"/>
        <v>92.402200000000605</v>
      </c>
      <c r="O25" s="1">
        <f t="shared" si="4"/>
        <v>91.868700000000587</v>
      </c>
      <c r="P25" s="1">
        <f t="shared" si="5"/>
        <v>89.201200000000568</v>
      </c>
      <c r="Q25" s="4">
        <f t="shared" si="6"/>
        <v>86.213600000000554</v>
      </c>
    </row>
    <row r="26" spans="4:17" x14ac:dyDescent="0.3">
      <c r="D26" s="5" t="s">
        <v>107</v>
      </c>
      <c r="E26" s="7">
        <v>1.7553399999999999</v>
      </c>
      <c r="F26" s="62">
        <v>6.02</v>
      </c>
      <c r="G26" s="62">
        <v>5.62</v>
      </c>
      <c r="H26" s="62">
        <v>5.4</v>
      </c>
      <c r="I26" s="1">
        <v>6.12</v>
      </c>
      <c r="J26" s="1">
        <f t="shared" si="0"/>
        <v>6.07</v>
      </c>
      <c r="K26" s="1">
        <f t="shared" si="1"/>
        <v>5.82</v>
      </c>
      <c r="L26" s="1">
        <f t="shared" si="1"/>
        <v>5.51</v>
      </c>
      <c r="M26" s="19">
        <f t="shared" si="2"/>
        <v>13.99999999999979</v>
      </c>
      <c r="N26" s="26">
        <f t="shared" si="3"/>
        <v>70.839999999998952</v>
      </c>
      <c r="O26" s="1">
        <f t="shared" si="4"/>
        <v>70.489999999998943</v>
      </c>
      <c r="P26" s="1">
        <f t="shared" si="5"/>
        <v>68.739999999998972</v>
      </c>
      <c r="Q26" s="4">
        <f t="shared" si="6"/>
        <v>66.569999999998998</v>
      </c>
    </row>
    <row r="27" spans="4:17" x14ac:dyDescent="0.3">
      <c r="D27" s="5">
        <v>61</v>
      </c>
      <c r="E27" s="7">
        <v>1.7636499999999999</v>
      </c>
      <c r="F27" s="62">
        <v>5.96</v>
      </c>
      <c r="G27" s="62">
        <v>5.56</v>
      </c>
      <c r="H27" s="62">
        <v>5.4</v>
      </c>
      <c r="I27" s="1">
        <v>6.43</v>
      </c>
      <c r="J27" s="1">
        <f t="shared" si="0"/>
        <v>6.1950000000000003</v>
      </c>
      <c r="K27" s="1">
        <f t="shared" si="1"/>
        <v>5.76</v>
      </c>
      <c r="L27" s="1">
        <f t="shared" si="1"/>
        <v>5.48</v>
      </c>
      <c r="M27" s="19">
        <f t="shared" si="2"/>
        <v>8.3100000000000396</v>
      </c>
      <c r="N27" s="26">
        <f t="shared" si="3"/>
        <v>52.145250000000253</v>
      </c>
      <c r="O27" s="1">
        <f t="shared" si="4"/>
        <v>50.961075000000243</v>
      </c>
      <c r="P27" s="1">
        <f t="shared" si="5"/>
        <v>48.114900000000226</v>
      </c>
      <c r="Q27" s="4">
        <f t="shared" si="6"/>
        <v>45.663450000000218</v>
      </c>
    </row>
    <row r="28" spans="4:17" x14ac:dyDescent="0.3">
      <c r="D28" s="5" t="s">
        <v>108</v>
      </c>
      <c r="E28" s="7">
        <v>1.77142</v>
      </c>
      <c r="F28" s="62">
        <v>5.96</v>
      </c>
      <c r="G28" s="62">
        <v>5.56</v>
      </c>
      <c r="H28" s="62">
        <v>5.4</v>
      </c>
      <c r="I28" s="1">
        <v>6.43</v>
      </c>
      <c r="J28" s="1">
        <f t="shared" si="0"/>
        <v>6.1950000000000003</v>
      </c>
      <c r="K28" s="1">
        <f t="shared" si="1"/>
        <v>5.76</v>
      </c>
      <c r="L28" s="1">
        <f t="shared" si="1"/>
        <v>5.48</v>
      </c>
      <c r="M28" s="19">
        <f t="shared" si="2"/>
        <v>7.7700000000000546</v>
      </c>
      <c r="N28" s="26">
        <f t="shared" si="3"/>
        <v>49.96110000000035</v>
      </c>
      <c r="O28" s="1">
        <f t="shared" si="4"/>
        <v>48.135150000000344</v>
      </c>
      <c r="P28" s="1">
        <f t="shared" si="5"/>
        <v>44.755200000000315</v>
      </c>
      <c r="Q28" s="4">
        <f t="shared" si="6"/>
        <v>42.579600000000305</v>
      </c>
    </row>
    <row r="29" spans="4:17" x14ac:dyDescent="0.3">
      <c r="D29" s="5" t="s">
        <v>109</v>
      </c>
      <c r="E29" s="7">
        <v>1.7875099999999999</v>
      </c>
      <c r="F29" s="62">
        <v>5.96</v>
      </c>
      <c r="G29" s="62">
        <v>5.56</v>
      </c>
      <c r="H29" s="62">
        <v>5.4</v>
      </c>
      <c r="I29" s="1">
        <v>6.43</v>
      </c>
      <c r="J29" s="1">
        <f t="shared" si="0"/>
        <v>6.1950000000000003</v>
      </c>
      <c r="K29" s="1">
        <f t="shared" si="1"/>
        <v>5.76</v>
      </c>
      <c r="L29" s="1">
        <f t="shared" si="1"/>
        <v>5.48</v>
      </c>
      <c r="M29" s="19">
        <f t="shared" si="2"/>
        <v>16.089999999999939</v>
      </c>
      <c r="N29" s="26">
        <f t="shared" si="3"/>
        <v>103.45869999999961</v>
      </c>
      <c r="O29" s="1">
        <f t="shared" si="4"/>
        <v>99.677549999999627</v>
      </c>
      <c r="P29" s="1">
        <f t="shared" si="5"/>
        <v>92.678399999999641</v>
      </c>
      <c r="Q29" s="4">
        <f t="shared" si="6"/>
        <v>88.173199999999682</v>
      </c>
    </row>
    <row r="30" spans="4:17" x14ac:dyDescent="0.3">
      <c r="D30" s="5">
        <v>64</v>
      </c>
      <c r="E30" s="7">
        <v>1.8015099999999999</v>
      </c>
      <c r="F30" s="62">
        <v>4.26</v>
      </c>
      <c r="G30" s="62">
        <v>4.16</v>
      </c>
      <c r="H30" s="62">
        <v>4</v>
      </c>
      <c r="I30" s="1">
        <v>4.26</v>
      </c>
      <c r="J30" s="1">
        <f t="shared" si="0"/>
        <v>4.26</v>
      </c>
      <c r="K30" s="1">
        <f t="shared" si="1"/>
        <v>4.21</v>
      </c>
      <c r="L30" s="1">
        <f t="shared" si="1"/>
        <v>4.08</v>
      </c>
      <c r="M30" s="19">
        <f t="shared" si="2"/>
        <v>14.000000000000012</v>
      </c>
      <c r="N30" s="26">
        <f t="shared" si="3"/>
        <v>74.830000000000069</v>
      </c>
      <c r="O30" s="1">
        <f t="shared" si="4"/>
        <v>73.185000000000059</v>
      </c>
      <c r="P30" s="1">
        <f t="shared" si="5"/>
        <v>69.790000000000049</v>
      </c>
      <c r="Q30" s="4">
        <f t="shared" si="6"/>
        <v>66.920000000000059</v>
      </c>
    </row>
    <row r="31" spans="4:17" x14ac:dyDescent="0.3">
      <c r="D31" s="5">
        <v>65</v>
      </c>
      <c r="E31" s="7">
        <v>1.81958</v>
      </c>
      <c r="F31" s="62">
        <v>4.51</v>
      </c>
      <c r="G31" s="62">
        <v>4.16</v>
      </c>
      <c r="H31" s="62">
        <v>4</v>
      </c>
      <c r="I31" s="1">
        <v>4.51</v>
      </c>
      <c r="J31" s="1">
        <f t="shared" si="0"/>
        <v>4.51</v>
      </c>
      <c r="K31" s="1">
        <f t="shared" si="1"/>
        <v>4.335</v>
      </c>
      <c r="L31" s="1">
        <f t="shared" si="1"/>
        <v>4.08</v>
      </c>
      <c r="M31" s="19">
        <f t="shared" si="2"/>
        <v>18.070000000000029</v>
      </c>
      <c r="N31" s="26">
        <f t="shared" si="3"/>
        <v>79.236950000000121</v>
      </c>
      <c r="O31" s="1">
        <f t="shared" si="4"/>
        <v>79.236950000000121</v>
      </c>
      <c r="P31" s="1">
        <f t="shared" si="5"/>
        <v>77.204075000000117</v>
      </c>
      <c r="Q31" s="4">
        <f t="shared" si="6"/>
        <v>73.725600000000114</v>
      </c>
    </row>
    <row r="32" spans="4:17" x14ac:dyDescent="0.3">
      <c r="D32" s="5" t="s">
        <v>110</v>
      </c>
      <c r="E32" s="7">
        <v>1.83358</v>
      </c>
      <c r="F32" s="62">
        <v>5.96</v>
      </c>
      <c r="G32" s="62">
        <v>5.56</v>
      </c>
      <c r="H32" s="62">
        <v>5.4</v>
      </c>
      <c r="I32" s="1">
        <v>6.43</v>
      </c>
      <c r="J32" s="1">
        <f t="shared" si="0"/>
        <v>6.1950000000000003</v>
      </c>
      <c r="K32" s="1">
        <f t="shared" ref="K32:L49" si="7">(F32+G32)/2</f>
        <v>5.76</v>
      </c>
      <c r="L32" s="1">
        <f t="shared" si="7"/>
        <v>5.48</v>
      </c>
      <c r="M32" s="19">
        <f t="shared" si="2"/>
        <v>14.000000000000012</v>
      </c>
      <c r="N32" s="26">
        <f t="shared" si="3"/>
        <v>76.580000000000069</v>
      </c>
      <c r="O32" s="1">
        <f t="shared" si="4"/>
        <v>74.935000000000073</v>
      </c>
      <c r="P32" s="1">
        <f t="shared" si="5"/>
        <v>70.665000000000049</v>
      </c>
      <c r="Q32" s="4">
        <f t="shared" si="6"/>
        <v>66.920000000000059</v>
      </c>
    </row>
    <row r="33" spans="4:17" x14ac:dyDescent="0.3">
      <c r="D33" s="5" t="s">
        <v>111</v>
      </c>
      <c r="E33" s="7">
        <v>1.8430599999999999</v>
      </c>
      <c r="F33" s="62">
        <v>5.96</v>
      </c>
      <c r="G33" s="62">
        <v>5.56</v>
      </c>
      <c r="H33" s="62">
        <v>5.4</v>
      </c>
      <c r="I33" s="1">
        <v>6.43</v>
      </c>
      <c r="J33" s="1">
        <f t="shared" si="0"/>
        <v>6.1950000000000003</v>
      </c>
      <c r="K33" s="1">
        <f t="shared" si="7"/>
        <v>5.76</v>
      </c>
      <c r="L33" s="1">
        <f t="shared" si="7"/>
        <v>5.48</v>
      </c>
      <c r="M33" s="19">
        <f t="shared" si="2"/>
        <v>9.4799999999999329</v>
      </c>
      <c r="N33" s="26">
        <f t="shared" si="3"/>
        <v>60.956399999999569</v>
      </c>
      <c r="O33" s="1">
        <f t="shared" si="4"/>
        <v>58.728599999999588</v>
      </c>
      <c r="P33" s="1">
        <f t="shared" si="5"/>
        <v>54.604799999999614</v>
      </c>
      <c r="Q33" s="4">
        <f t="shared" si="6"/>
        <v>51.95039999999964</v>
      </c>
    </row>
    <row r="34" spans="4:17" x14ac:dyDescent="0.3">
      <c r="D34" s="5" t="s">
        <v>112</v>
      </c>
      <c r="E34" s="7">
        <v>1.8525499999999999</v>
      </c>
      <c r="F34" s="62">
        <v>5.98</v>
      </c>
      <c r="G34" s="62">
        <v>5.58</v>
      </c>
      <c r="H34" s="62">
        <v>5.4</v>
      </c>
      <c r="I34" s="1">
        <v>6.45</v>
      </c>
      <c r="J34" s="1">
        <f t="shared" si="0"/>
        <v>6.2149999999999999</v>
      </c>
      <c r="K34" s="1">
        <f t="shared" si="7"/>
        <v>5.78</v>
      </c>
      <c r="L34" s="1">
        <f t="shared" si="7"/>
        <v>5.49</v>
      </c>
      <c r="M34" s="19">
        <f t="shared" si="2"/>
        <v>9.4899999999999984</v>
      </c>
      <c r="N34" s="26">
        <f t="shared" si="3"/>
        <v>61.115599999999986</v>
      </c>
      <c r="O34" s="1">
        <f t="shared" si="4"/>
        <v>58.885449999999992</v>
      </c>
      <c r="P34" s="1">
        <f t="shared" si="5"/>
        <v>54.757299999999987</v>
      </c>
      <c r="Q34" s="4">
        <f t="shared" si="6"/>
        <v>52.052649999999993</v>
      </c>
    </row>
    <row r="35" spans="4:17" x14ac:dyDescent="0.3">
      <c r="D35" s="5">
        <v>69</v>
      </c>
      <c r="E35" s="7">
        <v>1.8665499999999999</v>
      </c>
      <c r="F35" s="62">
        <v>4.5599999999999996</v>
      </c>
      <c r="G35" s="62">
        <v>4.16</v>
      </c>
      <c r="H35" s="62">
        <v>4</v>
      </c>
      <c r="I35" s="1">
        <v>5.03</v>
      </c>
      <c r="J35" s="1">
        <f t="shared" si="0"/>
        <v>4.7949999999999999</v>
      </c>
      <c r="K35" s="1">
        <f t="shared" si="7"/>
        <v>4.3599999999999994</v>
      </c>
      <c r="L35" s="1">
        <f t="shared" si="7"/>
        <v>4.08</v>
      </c>
      <c r="M35" s="19">
        <f t="shared" si="2"/>
        <v>14.000000000000012</v>
      </c>
      <c r="N35" s="26">
        <f t="shared" si="3"/>
        <v>80.36000000000007</v>
      </c>
      <c r="O35" s="1">
        <f t="shared" si="4"/>
        <v>77.070000000000064</v>
      </c>
      <c r="P35" s="1">
        <f t="shared" si="5"/>
        <v>70.980000000000061</v>
      </c>
      <c r="Q35" s="4">
        <f t="shared" si="6"/>
        <v>66.990000000000066</v>
      </c>
    </row>
    <row r="36" spans="4:17" x14ac:dyDescent="0.3">
      <c r="D36" s="5">
        <v>70</v>
      </c>
      <c r="E36" s="7">
        <v>1.8819999999999999</v>
      </c>
      <c r="F36" s="62">
        <v>4</v>
      </c>
      <c r="G36" s="62">
        <v>4</v>
      </c>
      <c r="H36" s="62">
        <v>4</v>
      </c>
      <c r="I36" s="1">
        <v>4</v>
      </c>
      <c r="J36" s="1">
        <f t="shared" si="0"/>
        <v>4</v>
      </c>
      <c r="K36" s="1">
        <f t="shared" si="7"/>
        <v>4</v>
      </c>
      <c r="L36" s="1">
        <f t="shared" si="7"/>
        <v>4</v>
      </c>
      <c r="M36" s="19">
        <f t="shared" si="2"/>
        <v>15.449999999999964</v>
      </c>
      <c r="N36" s="26">
        <f t="shared" si="3"/>
        <v>69.75674999999984</v>
      </c>
      <c r="O36" s="1">
        <f t="shared" si="4"/>
        <v>67.941374999999837</v>
      </c>
      <c r="P36" s="1">
        <f t="shared" si="5"/>
        <v>64.580999999999847</v>
      </c>
      <c r="Q36" s="4">
        <f t="shared" si="6"/>
        <v>62.417999999999857</v>
      </c>
    </row>
    <row r="37" spans="4:17" x14ac:dyDescent="0.3">
      <c r="D37" s="5">
        <v>71</v>
      </c>
      <c r="E37" s="7">
        <v>1.8925000000000001</v>
      </c>
      <c r="F37" s="62">
        <v>8.06</v>
      </c>
      <c r="G37" s="62">
        <v>7.66</v>
      </c>
      <c r="H37" s="62">
        <v>7.5</v>
      </c>
      <c r="I37" s="1">
        <v>8.5299999999999994</v>
      </c>
      <c r="J37" s="1">
        <f t="shared" si="0"/>
        <v>8.2949999999999999</v>
      </c>
      <c r="K37" s="1">
        <f t="shared" si="7"/>
        <v>7.86</v>
      </c>
      <c r="L37" s="1">
        <f t="shared" si="7"/>
        <v>7.58</v>
      </c>
      <c r="M37" s="19">
        <f t="shared" si="2"/>
        <v>10.500000000000176</v>
      </c>
      <c r="N37" s="26">
        <f t="shared" si="3"/>
        <v>65.782500000001093</v>
      </c>
      <c r="O37" s="1">
        <f t="shared" si="4"/>
        <v>64.548750000001078</v>
      </c>
      <c r="P37" s="1">
        <f t="shared" si="5"/>
        <v>62.265000000001038</v>
      </c>
      <c r="Q37" s="4">
        <f t="shared" si="6"/>
        <v>60.795000000001018</v>
      </c>
    </row>
    <row r="38" spans="4:17" x14ac:dyDescent="0.3">
      <c r="D38" s="5">
        <v>72</v>
      </c>
      <c r="E38" s="7">
        <v>1.905</v>
      </c>
      <c r="F38" s="62">
        <v>8.06</v>
      </c>
      <c r="G38" s="62">
        <v>7.66</v>
      </c>
      <c r="H38" s="62">
        <v>7.5</v>
      </c>
      <c r="I38" s="1">
        <v>8.5299999999999994</v>
      </c>
      <c r="J38" s="1">
        <f t="shared" si="0"/>
        <v>8.2949999999999999</v>
      </c>
      <c r="K38" s="1">
        <f t="shared" si="7"/>
        <v>7.86</v>
      </c>
      <c r="L38" s="1">
        <f t="shared" si="7"/>
        <v>7.58</v>
      </c>
      <c r="M38" s="19">
        <f t="shared" si="2"/>
        <v>12.499999999999956</v>
      </c>
      <c r="N38" s="26">
        <f t="shared" si="3"/>
        <v>106.62499999999962</v>
      </c>
      <c r="O38" s="1">
        <f t="shared" si="4"/>
        <v>103.68749999999963</v>
      </c>
      <c r="P38" s="1">
        <f t="shared" si="5"/>
        <v>98.249999999999659</v>
      </c>
      <c r="Q38" s="4">
        <f t="shared" si="6"/>
        <v>94.749999999999659</v>
      </c>
    </row>
    <row r="39" spans="4:17" x14ac:dyDescent="0.3">
      <c r="D39" s="5">
        <v>73</v>
      </c>
      <c r="E39" s="7">
        <v>1.9175</v>
      </c>
      <c r="F39" s="62">
        <v>8.06</v>
      </c>
      <c r="G39" s="62">
        <v>7.66</v>
      </c>
      <c r="H39" s="62">
        <v>7.5</v>
      </c>
      <c r="I39" s="1">
        <v>8.5299999999999994</v>
      </c>
      <c r="J39" s="1">
        <f t="shared" si="0"/>
        <v>8.2949999999999999</v>
      </c>
      <c r="K39" s="1">
        <f t="shared" si="7"/>
        <v>7.86</v>
      </c>
      <c r="L39" s="1">
        <f t="shared" si="7"/>
        <v>7.58</v>
      </c>
      <c r="M39" s="19">
        <f t="shared" si="2"/>
        <v>12.499999999999956</v>
      </c>
      <c r="N39" s="26">
        <f t="shared" si="3"/>
        <v>106.62499999999962</v>
      </c>
      <c r="O39" s="1">
        <f t="shared" si="4"/>
        <v>103.68749999999963</v>
      </c>
      <c r="P39" s="1">
        <f t="shared" si="5"/>
        <v>98.249999999999659</v>
      </c>
      <c r="Q39" s="4">
        <f t="shared" si="6"/>
        <v>94.749999999999659</v>
      </c>
    </row>
    <row r="40" spans="4:17" x14ac:dyDescent="0.3">
      <c r="D40" s="5">
        <v>74</v>
      </c>
      <c r="E40" s="7">
        <v>1.9279999999999999</v>
      </c>
      <c r="F40" s="62">
        <v>4.26</v>
      </c>
      <c r="G40" s="62">
        <v>4.16</v>
      </c>
      <c r="H40" s="62">
        <v>4</v>
      </c>
      <c r="I40" s="1">
        <v>4.26</v>
      </c>
      <c r="J40" s="1">
        <f t="shared" si="0"/>
        <v>4.26</v>
      </c>
      <c r="K40" s="1">
        <f t="shared" si="7"/>
        <v>4.21</v>
      </c>
      <c r="L40" s="1">
        <f t="shared" si="7"/>
        <v>4.08</v>
      </c>
      <c r="M40" s="19">
        <f t="shared" si="2"/>
        <v>10.499999999999954</v>
      </c>
      <c r="N40" s="26">
        <f t="shared" si="3"/>
        <v>67.147499999999695</v>
      </c>
      <c r="O40" s="1">
        <f t="shared" si="4"/>
        <v>65.913749999999709</v>
      </c>
      <c r="P40" s="1">
        <f t="shared" si="5"/>
        <v>63.367499999999723</v>
      </c>
      <c r="Q40" s="4">
        <f t="shared" si="6"/>
        <v>61.214999999999733</v>
      </c>
    </row>
    <row r="41" spans="4:17" x14ac:dyDescent="0.3">
      <c r="D41" s="5">
        <v>75</v>
      </c>
      <c r="E41" s="7">
        <v>1.9419599999999999</v>
      </c>
      <c r="F41" s="62">
        <v>4.05</v>
      </c>
      <c r="G41" s="62">
        <v>4.05</v>
      </c>
      <c r="H41" s="62">
        <v>4</v>
      </c>
      <c r="I41" s="1">
        <v>4.05</v>
      </c>
      <c r="J41" s="1">
        <f t="shared" si="0"/>
        <v>4.05</v>
      </c>
      <c r="K41" s="1">
        <f t="shared" si="7"/>
        <v>4.05</v>
      </c>
      <c r="L41" s="1">
        <f t="shared" si="7"/>
        <v>4.0250000000000004</v>
      </c>
      <c r="M41" s="19">
        <f t="shared" si="2"/>
        <v>13.959999999999972</v>
      </c>
      <c r="N41" s="26">
        <f t="shared" si="3"/>
        <v>58.003799999999877</v>
      </c>
      <c r="O41" s="1">
        <f t="shared" si="4"/>
        <v>58.003799999999877</v>
      </c>
      <c r="P41" s="1">
        <f t="shared" si="5"/>
        <v>57.654799999999888</v>
      </c>
      <c r="Q41" s="4">
        <f t="shared" si="6"/>
        <v>56.57289999999989</v>
      </c>
    </row>
    <row r="42" spans="4:17" x14ac:dyDescent="0.3">
      <c r="D42" s="5" t="s">
        <v>113</v>
      </c>
      <c r="E42" s="7">
        <v>1.9539599999999999</v>
      </c>
      <c r="F42" s="62">
        <v>5.35</v>
      </c>
      <c r="G42" s="62">
        <v>5.36</v>
      </c>
      <c r="H42" s="62">
        <v>5.2</v>
      </c>
      <c r="I42" s="1">
        <v>5.38</v>
      </c>
      <c r="J42" s="1">
        <f t="shared" si="0"/>
        <v>5.3650000000000002</v>
      </c>
      <c r="K42" s="1">
        <f t="shared" si="7"/>
        <v>5.3550000000000004</v>
      </c>
      <c r="L42" s="1">
        <f t="shared" si="7"/>
        <v>5.28</v>
      </c>
      <c r="M42" s="19">
        <f t="shared" si="2"/>
        <v>12.000000000000011</v>
      </c>
      <c r="N42" s="26">
        <f t="shared" si="3"/>
        <v>56.580000000000048</v>
      </c>
      <c r="O42" s="1">
        <f t="shared" si="4"/>
        <v>56.490000000000045</v>
      </c>
      <c r="P42" s="1">
        <f t="shared" si="5"/>
        <v>56.430000000000057</v>
      </c>
      <c r="Q42" s="4">
        <f t="shared" si="6"/>
        <v>55.830000000000048</v>
      </c>
    </row>
    <row r="43" spans="4:17" x14ac:dyDescent="0.3">
      <c r="D43" s="5" t="s">
        <v>114</v>
      </c>
      <c r="E43" s="7">
        <v>1.96567</v>
      </c>
      <c r="F43" s="62">
        <v>5.36</v>
      </c>
      <c r="G43" s="62">
        <v>5.36</v>
      </c>
      <c r="H43" s="62">
        <v>5.2</v>
      </c>
      <c r="I43" s="1">
        <v>5.36</v>
      </c>
      <c r="J43" s="1">
        <f t="shared" si="0"/>
        <v>5.36</v>
      </c>
      <c r="K43" s="1">
        <f t="shared" si="7"/>
        <v>5.36</v>
      </c>
      <c r="L43" s="1">
        <f t="shared" si="7"/>
        <v>5.28</v>
      </c>
      <c r="M43" s="19">
        <f t="shared" si="2"/>
        <v>11.710000000000109</v>
      </c>
      <c r="N43" s="26">
        <f t="shared" si="3"/>
        <v>62.88270000000059</v>
      </c>
      <c r="O43" s="1">
        <f t="shared" si="4"/>
        <v>62.794875000000594</v>
      </c>
      <c r="P43" s="1">
        <f t="shared" si="5"/>
        <v>62.736325000000583</v>
      </c>
      <c r="Q43" s="4">
        <f t="shared" si="6"/>
        <v>61.828800000000577</v>
      </c>
    </row>
    <row r="44" spans="4:17" x14ac:dyDescent="0.3">
      <c r="D44" s="5" t="s">
        <v>128</v>
      </c>
      <c r="E44" s="7">
        <v>1.9705999999999999</v>
      </c>
      <c r="F44" s="62">
        <v>5.76</v>
      </c>
      <c r="G44" s="62">
        <v>5.36</v>
      </c>
      <c r="H44" s="62">
        <v>5.2</v>
      </c>
      <c r="I44" s="1">
        <v>6.23</v>
      </c>
      <c r="J44" s="1">
        <f t="shared" si="0"/>
        <v>5.9950000000000001</v>
      </c>
      <c r="K44" s="1">
        <f t="shared" si="7"/>
        <v>5.5600000000000005</v>
      </c>
      <c r="L44" s="1">
        <f t="shared" si="7"/>
        <v>5.28</v>
      </c>
      <c r="M44" s="19">
        <f t="shared" si="2"/>
        <v>4.9299999999998789</v>
      </c>
      <c r="N44" s="26">
        <f t="shared" si="3"/>
        <v>28.569349999999297</v>
      </c>
      <c r="O44" s="1">
        <f t="shared" si="4"/>
        <v>27.990074999999315</v>
      </c>
      <c r="P44" s="1">
        <f t="shared" si="5"/>
        <v>26.917799999999342</v>
      </c>
      <c r="Q44" s="4">
        <f t="shared" si="6"/>
        <v>26.030399999999361</v>
      </c>
    </row>
    <row r="45" spans="4:17" x14ac:dyDescent="0.3">
      <c r="D45" s="5" t="s">
        <v>115</v>
      </c>
      <c r="E45" s="7">
        <v>1.9773799999999999</v>
      </c>
      <c r="F45" s="62">
        <v>5.2</v>
      </c>
      <c r="G45" s="62">
        <v>5.2</v>
      </c>
      <c r="H45" s="62">
        <v>5.2</v>
      </c>
      <c r="I45" s="1">
        <v>5.2</v>
      </c>
      <c r="J45" s="1">
        <f t="shared" si="0"/>
        <v>5.2</v>
      </c>
      <c r="K45" s="1">
        <f t="shared" si="7"/>
        <v>5.2</v>
      </c>
      <c r="L45" s="1">
        <f t="shared" si="7"/>
        <v>5.2</v>
      </c>
      <c r="M45" s="19">
        <f t="shared" si="2"/>
        <v>6.7800000000000082</v>
      </c>
      <c r="N45" s="26">
        <f t="shared" si="3"/>
        <v>38.747700000000044</v>
      </c>
      <c r="O45" s="1">
        <f t="shared" si="4"/>
        <v>37.951050000000045</v>
      </c>
      <c r="P45" s="1">
        <f t="shared" si="5"/>
        <v>36.476400000000048</v>
      </c>
      <c r="Q45" s="4">
        <f t="shared" si="6"/>
        <v>35.527200000000043</v>
      </c>
    </row>
    <row r="46" spans="4:17" x14ac:dyDescent="0.3">
      <c r="D46" s="5">
        <v>79</v>
      </c>
      <c r="E46" s="7">
        <v>1.9893799999999999</v>
      </c>
      <c r="F46" s="62">
        <v>4</v>
      </c>
      <c r="G46" s="62">
        <v>4</v>
      </c>
      <c r="H46" s="62">
        <v>4</v>
      </c>
      <c r="I46" s="1">
        <v>4</v>
      </c>
      <c r="J46" s="1">
        <f t="shared" si="0"/>
        <v>4</v>
      </c>
      <c r="K46" s="1">
        <f t="shared" si="7"/>
        <v>4</v>
      </c>
      <c r="L46" s="1">
        <f t="shared" si="7"/>
        <v>4</v>
      </c>
      <c r="M46" s="19">
        <f t="shared" si="2"/>
        <v>12.000000000000011</v>
      </c>
      <c r="N46" s="26">
        <f t="shared" si="3"/>
        <v>55.200000000000045</v>
      </c>
      <c r="O46" s="1">
        <f t="shared" si="4"/>
        <v>55.200000000000045</v>
      </c>
      <c r="P46" s="1">
        <f t="shared" si="5"/>
        <v>55.200000000000045</v>
      </c>
      <c r="Q46" s="4">
        <f t="shared" si="6"/>
        <v>55.200000000000045</v>
      </c>
    </row>
    <row r="47" spans="4:17" x14ac:dyDescent="0.3">
      <c r="D47" s="5">
        <v>80</v>
      </c>
      <c r="E47" s="7">
        <v>2.0103599999999999</v>
      </c>
      <c r="F47" s="62">
        <v>4.0599999999999996</v>
      </c>
      <c r="G47" s="62">
        <v>4.0599999999999996</v>
      </c>
      <c r="H47" s="62">
        <v>4</v>
      </c>
      <c r="I47" s="1">
        <v>4.0599999999999996</v>
      </c>
      <c r="J47" s="1">
        <f t="shared" si="0"/>
        <v>4.0599999999999996</v>
      </c>
      <c r="K47" s="1">
        <f t="shared" si="7"/>
        <v>4.0599999999999996</v>
      </c>
      <c r="L47" s="1">
        <f t="shared" si="7"/>
        <v>4.0299999999999994</v>
      </c>
      <c r="M47" s="19">
        <f t="shared" si="2"/>
        <v>20.979999999999997</v>
      </c>
      <c r="N47" s="26">
        <f t="shared" si="3"/>
        <v>84.549399999999977</v>
      </c>
      <c r="O47" s="1">
        <f t="shared" si="4"/>
        <v>84.549399999999977</v>
      </c>
      <c r="P47" s="1">
        <f t="shared" si="5"/>
        <v>84.549399999999977</v>
      </c>
      <c r="Q47" s="4">
        <f t="shared" si="6"/>
        <v>84.234699999999975</v>
      </c>
    </row>
    <row r="48" spans="4:17" x14ac:dyDescent="0.3">
      <c r="D48" s="5" t="s">
        <v>116</v>
      </c>
      <c r="E48" s="7">
        <v>2.0123600000000001</v>
      </c>
      <c r="F48" s="62">
        <v>4.28</v>
      </c>
      <c r="G48" s="62">
        <v>4.28</v>
      </c>
      <c r="H48" s="62">
        <v>4.2</v>
      </c>
      <c r="I48" s="1">
        <v>4.28</v>
      </c>
      <c r="J48" s="1">
        <f t="shared" si="0"/>
        <v>4.28</v>
      </c>
      <c r="K48" s="1">
        <f t="shared" si="7"/>
        <v>4.28</v>
      </c>
      <c r="L48" s="1">
        <f t="shared" si="7"/>
        <v>4.24</v>
      </c>
      <c r="M48" s="19">
        <f t="shared" si="2"/>
        <v>2.0000000000002238</v>
      </c>
      <c r="N48" s="26">
        <f t="shared" si="3"/>
        <v>8.3400000000009324</v>
      </c>
      <c r="O48" s="1">
        <f t="shared" si="4"/>
        <v>8.3400000000009324</v>
      </c>
      <c r="P48" s="1">
        <f t="shared" si="5"/>
        <v>8.3400000000009324</v>
      </c>
      <c r="Q48" s="4">
        <f t="shared" si="6"/>
        <v>8.2700000000009251</v>
      </c>
    </row>
    <row r="49" spans="4:17" x14ac:dyDescent="0.3">
      <c r="D49" s="5" t="s">
        <v>117</v>
      </c>
      <c r="E49" s="7">
        <v>2.0299100000000001</v>
      </c>
      <c r="F49" s="62">
        <v>4.7699999999999996</v>
      </c>
      <c r="G49" s="62">
        <v>4.38</v>
      </c>
      <c r="H49" s="62">
        <v>4.2</v>
      </c>
      <c r="I49" s="1">
        <v>5.25</v>
      </c>
      <c r="J49" s="1">
        <f t="shared" si="0"/>
        <v>5.01</v>
      </c>
      <c r="K49" s="1">
        <f t="shared" si="7"/>
        <v>4.5749999999999993</v>
      </c>
      <c r="L49" s="1">
        <f t="shared" si="7"/>
        <v>4.29</v>
      </c>
      <c r="M49" s="19">
        <f t="shared" si="2"/>
        <v>17.549999999999955</v>
      </c>
      <c r="N49" s="26">
        <f t="shared" si="3"/>
        <v>83.625749999999798</v>
      </c>
      <c r="O49" s="1">
        <f t="shared" si="4"/>
        <v>81.519749999999775</v>
      </c>
      <c r="P49" s="1">
        <f t="shared" si="5"/>
        <v>77.702624999999799</v>
      </c>
      <c r="Q49" s="4">
        <f t="shared" si="6"/>
        <v>74.85074999999982</v>
      </c>
    </row>
    <row r="50" spans="4:17" x14ac:dyDescent="0.3">
      <c r="D50" s="5" t="s">
        <v>118</v>
      </c>
      <c r="E50" s="7">
        <v>2.0474600000000001</v>
      </c>
      <c r="F50" s="62">
        <v>4.76</v>
      </c>
      <c r="G50" s="62">
        <v>4.3600000000000003</v>
      </c>
      <c r="H50" s="62">
        <v>4.2</v>
      </c>
      <c r="I50" s="1">
        <v>5.05</v>
      </c>
      <c r="J50" s="1">
        <f t="shared" si="0"/>
        <v>4.9049999999999994</v>
      </c>
      <c r="K50" s="1">
        <f t="shared" ref="K50:L69" si="8">(F50+G50)/2</f>
        <v>4.5600000000000005</v>
      </c>
      <c r="L50" s="1">
        <f t="shared" si="8"/>
        <v>4.28</v>
      </c>
      <c r="M50" s="19">
        <f t="shared" si="2"/>
        <v>17.549999999999955</v>
      </c>
      <c r="N50" s="26">
        <f t="shared" si="3"/>
        <v>90.382499999999766</v>
      </c>
      <c r="O50" s="1">
        <f t="shared" si="4"/>
        <v>87.00412499999976</v>
      </c>
      <c r="P50" s="1">
        <f t="shared" si="5"/>
        <v>80.159624999999792</v>
      </c>
      <c r="Q50" s="4">
        <f t="shared" si="6"/>
        <v>75.201749999999805</v>
      </c>
    </row>
    <row r="51" spans="4:17" x14ac:dyDescent="0.3">
      <c r="D51" s="5">
        <v>84</v>
      </c>
      <c r="E51" s="7">
        <v>2.0494599999999998</v>
      </c>
      <c r="F51" s="62">
        <v>4.5599999999999996</v>
      </c>
      <c r="G51" s="62">
        <v>4.16</v>
      </c>
      <c r="H51" s="62">
        <v>4</v>
      </c>
      <c r="I51" s="1">
        <v>4.72</v>
      </c>
      <c r="J51" s="1">
        <f t="shared" si="0"/>
        <v>4.6399999999999997</v>
      </c>
      <c r="K51" s="1">
        <f t="shared" si="8"/>
        <v>4.3599999999999994</v>
      </c>
      <c r="L51" s="1">
        <f t="shared" si="8"/>
        <v>4.08</v>
      </c>
      <c r="M51" s="19">
        <f t="shared" si="2"/>
        <v>1.9999999999997797</v>
      </c>
      <c r="N51" s="26">
        <f t="shared" si="3"/>
        <v>9.7699999999989231</v>
      </c>
      <c r="O51" s="1">
        <f t="shared" si="4"/>
        <v>9.5449999999989465</v>
      </c>
      <c r="P51" s="1">
        <f t="shared" si="5"/>
        <v>8.9199999999990176</v>
      </c>
      <c r="Q51" s="4">
        <f t="shared" si="6"/>
        <v>8.3599999999990793</v>
      </c>
    </row>
    <row r="52" spans="4:17" x14ac:dyDescent="0.3">
      <c r="D52" s="5">
        <v>85</v>
      </c>
      <c r="E52" s="7">
        <v>2.0680000000000001</v>
      </c>
      <c r="F52" s="62">
        <v>4.51</v>
      </c>
      <c r="G52" s="62">
        <v>4.16</v>
      </c>
      <c r="H52" s="62">
        <v>4</v>
      </c>
      <c r="I52" s="1">
        <v>4.51</v>
      </c>
      <c r="J52" s="1">
        <f t="shared" si="0"/>
        <v>4.51</v>
      </c>
      <c r="K52" s="1">
        <f t="shared" si="8"/>
        <v>4.335</v>
      </c>
      <c r="L52" s="1">
        <f t="shared" si="8"/>
        <v>4.08</v>
      </c>
      <c r="M52" s="19">
        <f t="shared" si="2"/>
        <v>18.540000000000223</v>
      </c>
      <c r="N52" s="26">
        <f t="shared" si="3"/>
        <v>85.562100000001038</v>
      </c>
      <c r="O52" s="1">
        <f t="shared" si="4"/>
        <v>84.820500000001005</v>
      </c>
      <c r="P52" s="1">
        <f t="shared" si="5"/>
        <v>80.602650000000978</v>
      </c>
      <c r="Q52" s="4">
        <f t="shared" si="6"/>
        <v>75.643200000000917</v>
      </c>
    </row>
    <row r="53" spans="4:17" x14ac:dyDescent="0.3">
      <c r="D53" s="5">
        <v>86</v>
      </c>
      <c r="E53" s="7">
        <v>2.0880000000000001</v>
      </c>
      <c r="F53" s="62">
        <v>4.4400000000000004</v>
      </c>
      <c r="G53" s="62">
        <v>4.2699999999999996</v>
      </c>
      <c r="H53" s="62">
        <v>4</v>
      </c>
      <c r="I53" s="1">
        <v>4.4400000000000004</v>
      </c>
      <c r="J53" s="1">
        <f t="shared" si="0"/>
        <v>4.4400000000000004</v>
      </c>
      <c r="K53" s="1">
        <f t="shared" si="8"/>
        <v>4.3550000000000004</v>
      </c>
      <c r="L53" s="1">
        <f t="shared" si="8"/>
        <v>4.1349999999999998</v>
      </c>
      <c r="M53" s="19">
        <f t="shared" si="2"/>
        <v>20.000000000000018</v>
      </c>
      <c r="N53" s="26">
        <f t="shared" si="3"/>
        <v>89.500000000000071</v>
      </c>
      <c r="O53" s="1">
        <f t="shared" si="4"/>
        <v>89.500000000000071</v>
      </c>
      <c r="P53" s="1">
        <f t="shared" si="5"/>
        <v>86.900000000000091</v>
      </c>
      <c r="Q53" s="4">
        <f t="shared" si="6"/>
        <v>82.150000000000077</v>
      </c>
    </row>
    <row r="54" spans="4:17" x14ac:dyDescent="0.3">
      <c r="D54" s="5">
        <v>87</v>
      </c>
      <c r="E54" s="7">
        <v>2.0990000000000002</v>
      </c>
      <c r="F54" s="62">
        <v>4.4400000000000004</v>
      </c>
      <c r="G54" s="62">
        <v>4.26</v>
      </c>
      <c r="H54" s="62">
        <v>4</v>
      </c>
      <c r="I54" s="1">
        <v>4.4400000000000004</v>
      </c>
      <c r="J54" s="1">
        <f t="shared" si="0"/>
        <v>4.4400000000000004</v>
      </c>
      <c r="K54" s="1">
        <f t="shared" si="8"/>
        <v>4.3499999999999996</v>
      </c>
      <c r="L54" s="1">
        <f t="shared" si="8"/>
        <v>4.13</v>
      </c>
      <c r="M54" s="19">
        <f t="shared" si="2"/>
        <v>11.000000000000121</v>
      </c>
      <c r="N54" s="26">
        <f t="shared" si="3"/>
        <v>48.840000000000543</v>
      </c>
      <c r="O54" s="1">
        <f t="shared" si="4"/>
        <v>48.840000000000543</v>
      </c>
      <c r="P54" s="1">
        <f t="shared" si="5"/>
        <v>47.877500000000524</v>
      </c>
      <c r="Q54" s="4">
        <f t="shared" si="6"/>
        <v>45.457500000000501</v>
      </c>
    </row>
    <row r="55" spans="4:17" x14ac:dyDescent="0.3">
      <c r="D55" s="5" t="s">
        <v>119</v>
      </c>
      <c r="E55" s="7">
        <v>2.1143100000000001</v>
      </c>
      <c r="F55" s="62">
        <v>4.53</v>
      </c>
      <c r="G55" s="62">
        <v>4.24</v>
      </c>
      <c r="H55" s="62">
        <v>4</v>
      </c>
      <c r="I55" s="1">
        <v>4.53</v>
      </c>
      <c r="J55" s="1">
        <f t="shared" si="0"/>
        <v>4.53</v>
      </c>
      <c r="K55" s="1">
        <f t="shared" si="8"/>
        <v>4.3849999999999998</v>
      </c>
      <c r="L55" s="1">
        <f t="shared" si="8"/>
        <v>4.12</v>
      </c>
      <c r="M55" s="19">
        <f t="shared" si="2"/>
        <v>15.309999999999935</v>
      </c>
      <c r="N55" s="26">
        <f t="shared" si="3"/>
        <v>68.665349999999719</v>
      </c>
      <c r="O55" s="1">
        <f t="shared" si="4"/>
        <v>68.665349999999719</v>
      </c>
      <c r="P55" s="1">
        <f t="shared" si="5"/>
        <v>66.866424999999708</v>
      </c>
      <c r="Q55" s="4">
        <f t="shared" si="6"/>
        <v>63.153749999999732</v>
      </c>
    </row>
    <row r="56" spans="4:17" x14ac:dyDescent="0.3">
      <c r="D56" s="5" t="s">
        <v>120</v>
      </c>
      <c r="E56" s="7">
        <v>2.12384</v>
      </c>
      <c r="F56" s="62">
        <v>4.41</v>
      </c>
      <c r="G56" s="62">
        <v>4.16</v>
      </c>
      <c r="H56" s="62">
        <v>4</v>
      </c>
      <c r="I56" s="1">
        <v>4.41</v>
      </c>
      <c r="J56" s="1">
        <f t="shared" si="0"/>
        <v>4.41</v>
      </c>
      <c r="K56" s="1">
        <f t="shared" si="8"/>
        <v>4.2850000000000001</v>
      </c>
      <c r="L56" s="1">
        <f t="shared" si="8"/>
        <v>4.08</v>
      </c>
      <c r="M56" s="19">
        <f t="shared" si="2"/>
        <v>9.5299999999998164</v>
      </c>
      <c r="N56" s="26">
        <f t="shared" si="3"/>
        <v>42.599099999999183</v>
      </c>
      <c r="O56" s="1">
        <f t="shared" si="4"/>
        <v>42.599099999999183</v>
      </c>
      <c r="P56" s="1">
        <f t="shared" si="5"/>
        <v>41.312549999999206</v>
      </c>
      <c r="Q56" s="4">
        <f t="shared" si="6"/>
        <v>39.072999999999247</v>
      </c>
    </row>
    <row r="57" spans="4:17" x14ac:dyDescent="0.3">
      <c r="D57" s="5" t="s">
        <v>121</v>
      </c>
      <c r="E57" s="7">
        <v>2.1333700000000002</v>
      </c>
      <c r="F57" s="62">
        <v>4.26</v>
      </c>
      <c r="G57" s="62">
        <v>4.16</v>
      </c>
      <c r="H57" s="62">
        <v>4</v>
      </c>
      <c r="I57" s="1">
        <v>4.26</v>
      </c>
      <c r="J57" s="1">
        <f t="shared" si="0"/>
        <v>4.26</v>
      </c>
      <c r="K57" s="1">
        <f t="shared" si="8"/>
        <v>4.21</v>
      </c>
      <c r="L57" s="1">
        <f t="shared" si="8"/>
        <v>4.08</v>
      </c>
      <c r="M57" s="19">
        <f t="shared" si="2"/>
        <v>9.5300000000002605</v>
      </c>
      <c r="N57" s="26">
        <f t="shared" si="3"/>
        <v>41.312550000001131</v>
      </c>
      <c r="O57" s="1">
        <f t="shared" si="4"/>
        <v>41.312550000001131</v>
      </c>
      <c r="P57" s="1">
        <f t="shared" si="5"/>
        <v>40.478675000001111</v>
      </c>
      <c r="Q57" s="4">
        <f t="shared" si="6"/>
        <v>38.882400000001063</v>
      </c>
    </row>
    <row r="58" spans="4:17" x14ac:dyDescent="0.3">
      <c r="D58" s="5">
        <v>91</v>
      </c>
      <c r="E58" s="7">
        <v>2.153</v>
      </c>
      <c r="F58" s="62">
        <v>4.3600000000000003</v>
      </c>
      <c r="G58" s="62">
        <v>4.21</v>
      </c>
      <c r="H58" s="62">
        <v>4</v>
      </c>
      <c r="I58" s="1">
        <v>4.3600000000000003</v>
      </c>
      <c r="J58" s="1">
        <f t="shared" si="0"/>
        <v>4.3600000000000003</v>
      </c>
      <c r="K58" s="1">
        <f t="shared" si="8"/>
        <v>4.2850000000000001</v>
      </c>
      <c r="L58" s="1">
        <f t="shared" si="8"/>
        <v>4.1050000000000004</v>
      </c>
      <c r="M58" s="19">
        <f t="shared" si="2"/>
        <v>19.629999999999814</v>
      </c>
      <c r="N58" s="26">
        <f t="shared" si="3"/>
        <v>84.605299999999204</v>
      </c>
      <c r="O58" s="1">
        <f t="shared" si="4"/>
        <v>84.605299999999204</v>
      </c>
      <c r="P58" s="1">
        <f t="shared" si="5"/>
        <v>83.378424999999226</v>
      </c>
      <c r="Q58" s="4">
        <f t="shared" si="6"/>
        <v>80.335774999999245</v>
      </c>
    </row>
    <row r="59" spans="4:17" x14ac:dyDescent="0.3">
      <c r="D59" s="5" t="s">
        <v>122</v>
      </c>
      <c r="E59" s="7">
        <v>2.17239</v>
      </c>
      <c r="F59" s="62">
        <v>4.75</v>
      </c>
      <c r="G59" s="62">
        <v>4.3</v>
      </c>
      <c r="H59" s="62">
        <v>4</v>
      </c>
      <c r="I59" s="1">
        <v>5.17</v>
      </c>
      <c r="J59" s="1">
        <f t="shared" si="0"/>
        <v>4.96</v>
      </c>
      <c r="K59" s="1">
        <f t="shared" si="8"/>
        <v>4.5250000000000004</v>
      </c>
      <c r="L59" s="1">
        <f t="shared" si="8"/>
        <v>4.1500000000000004</v>
      </c>
      <c r="M59" s="19">
        <f t="shared" si="2"/>
        <v>19.390000000000018</v>
      </c>
      <c r="N59" s="26">
        <f t="shared" si="3"/>
        <v>92.393350000000098</v>
      </c>
      <c r="O59" s="1">
        <f t="shared" si="4"/>
        <v>90.357400000000084</v>
      </c>
      <c r="P59" s="1">
        <f t="shared" si="5"/>
        <v>85.41295000000008</v>
      </c>
      <c r="Q59" s="4">
        <f t="shared" si="6"/>
        <v>80.032225000000082</v>
      </c>
    </row>
    <row r="60" spans="4:17" x14ac:dyDescent="0.3">
      <c r="D60" s="5" t="s">
        <v>123</v>
      </c>
      <c r="E60" s="7">
        <v>2.1800000000000002</v>
      </c>
      <c r="F60" s="62">
        <v>5.0599999999999996</v>
      </c>
      <c r="G60" s="62">
        <v>4.3</v>
      </c>
      <c r="H60" s="62">
        <v>4</v>
      </c>
      <c r="I60" s="1">
        <v>5.68</v>
      </c>
      <c r="J60" s="1">
        <f t="shared" si="0"/>
        <v>5.3699999999999992</v>
      </c>
      <c r="K60" s="1">
        <f t="shared" si="8"/>
        <v>4.68</v>
      </c>
      <c r="L60" s="1">
        <f t="shared" si="8"/>
        <v>4.1500000000000004</v>
      </c>
      <c r="M60" s="19">
        <f t="shared" si="2"/>
        <v>7.6100000000001167</v>
      </c>
      <c r="N60" s="26">
        <f t="shared" si="3"/>
        <v>41.284250000000632</v>
      </c>
      <c r="O60" s="1">
        <f t="shared" si="4"/>
        <v>39.305650000000597</v>
      </c>
      <c r="P60" s="1">
        <f t="shared" si="5"/>
        <v>35.025025000000539</v>
      </c>
      <c r="Q60" s="4">
        <f t="shared" si="6"/>
        <v>31.581500000000489</v>
      </c>
    </row>
    <row r="61" spans="4:17" x14ac:dyDescent="0.3">
      <c r="D61" s="5" t="s">
        <v>124</v>
      </c>
      <c r="E61" s="7">
        <v>2.1878700000000002</v>
      </c>
      <c r="F61" s="62">
        <v>4.79</v>
      </c>
      <c r="G61" s="62">
        <v>4.3</v>
      </c>
      <c r="H61" s="62">
        <v>4</v>
      </c>
      <c r="I61" s="1">
        <v>4.8600000000000003</v>
      </c>
      <c r="J61" s="1">
        <f t="shared" ref="J61:J69" si="9">(I61+F61)/2</f>
        <v>4.8250000000000002</v>
      </c>
      <c r="K61" s="1">
        <f t="shared" si="8"/>
        <v>4.5449999999999999</v>
      </c>
      <c r="L61" s="1">
        <f t="shared" si="8"/>
        <v>4.1500000000000004</v>
      </c>
      <c r="M61" s="19">
        <f t="shared" si="2"/>
        <v>7.8700000000000436</v>
      </c>
      <c r="N61" s="26">
        <f t="shared" si="3"/>
        <v>41.474900000000225</v>
      </c>
      <c r="O61" s="1">
        <f t="shared" si="4"/>
        <v>40.117325000000221</v>
      </c>
      <c r="P61" s="1">
        <f t="shared" si="5"/>
        <v>36.300375000000201</v>
      </c>
      <c r="Q61" s="4">
        <f t="shared" si="6"/>
        <v>32.660500000000184</v>
      </c>
    </row>
    <row r="62" spans="4:17" x14ac:dyDescent="0.3">
      <c r="D62" s="5">
        <v>95</v>
      </c>
      <c r="E62" s="7">
        <v>2.2010000000000001</v>
      </c>
      <c r="F62" s="62">
        <v>4.8499999999999996</v>
      </c>
      <c r="G62" s="62">
        <v>4.3</v>
      </c>
      <c r="H62" s="62">
        <v>4</v>
      </c>
      <c r="I62" s="1">
        <v>4.9000000000000004</v>
      </c>
      <c r="J62" s="1">
        <f t="shared" si="9"/>
        <v>4.875</v>
      </c>
      <c r="K62" s="1">
        <f t="shared" si="8"/>
        <v>4.5749999999999993</v>
      </c>
      <c r="L62" s="1">
        <f t="shared" si="8"/>
        <v>4.1500000000000004</v>
      </c>
      <c r="M62" s="19">
        <f t="shared" ref="M62:M69" si="10">(E62-E61)*1000</f>
        <v>13.129999999999864</v>
      </c>
      <c r="N62" s="26">
        <f t="shared" ref="N62:N69" si="11">(I61+I62)/2*M62</f>
        <v>64.074399999999343</v>
      </c>
      <c r="O62" s="1">
        <f t="shared" ref="O62:O69" si="12">(J61+J62)/2*M62</f>
        <v>63.680499999999334</v>
      </c>
      <c r="P62" s="1">
        <f t="shared" ref="P62:P69" si="13">(K61+K62)/2*M62</f>
        <v>59.872799999999373</v>
      </c>
      <c r="Q62" s="4">
        <f t="shared" ref="Q62:Q69" si="14">(L61+L62)/2*M62</f>
        <v>54.489499999999438</v>
      </c>
    </row>
    <row r="63" spans="4:17" x14ac:dyDescent="0.3">
      <c r="D63" s="5">
        <v>96</v>
      </c>
      <c r="E63" s="7">
        <v>2.2153900000000002</v>
      </c>
      <c r="F63" s="62">
        <v>4.3899999999999997</v>
      </c>
      <c r="G63" s="62">
        <v>4.3</v>
      </c>
      <c r="H63" s="62">
        <v>4</v>
      </c>
      <c r="I63" s="1">
        <v>4.3899999999999997</v>
      </c>
      <c r="J63" s="1">
        <f t="shared" si="9"/>
        <v>4.3899999999999997</v>
      </c>
      <c r="K63" s="1">
        <f t="shared" si="8"/>
        <v>4.3449999999999998</v>
      </c>
      <c r="L63" s="1">
        <f t="shared" si="8"/>
        <v>4.1500000000000004</v>
      </c>
      <c r="M63" s="19">
        <f t="shared" si="10"/>
        <v>14.390000000000125</v>
      </c>
      <c r="N63" s="26">
        <f t="shared" si="11"/>
        <v>66.841550000000581</v>
      </c>
      <c r="O63" s="1">
        <f t="shared" si="12"/>
        <v>66.661675000000585</v>
      </c>
      <c r="P63" s="1">
        <f t="shared" si="13"/>
        <v>64.179400000000541</v>
      </c>
      <c r="Q63" s="4">
        <f t="shared" si="14"/>
        <v>59.718500000000525</v>
      </c>
    </row>
    <row r="64" spans="4:17" x14ac:dyDescent="0.3">
      <c r="D64" s="5" t="s">
        <v>125</v>
      </c>
      <c r="E64" s="7">
        <v>2.2223899999999999</v>
      </c>
      <c r="F64" s="62">
        <v>4.71</v>
      </c>
      <c r="G64" s="62">
        <v>4.71</v>
      </c>
      <c r="H64" s="62">
        <v>4.7</v>
      </c>
      <c r="I64" s="1">
        <v>4.71</v>
      </c>
      <c r="J64" s="1">
        <f t="shared" si="9"/>
        <v>4.71</v>
      </c>
      <c r="K64" s="1">
        <f t="shared" si="8"/>
        <v>4.71</v>
      </c>
      <c r="L64" s="1">
        <f t="shared" si="8"/>
        <v>4.7050000000000001</v>
      </c>
      <c r="M64" s="19">
        <f t="shared" si="10"/>
        <v>6.9999999999996732</v>
      </c>
      <c r="N64" s="26">
        <f t="shared" si="11"/>
        <v>31.849999999998513</v>
      </c>
      <c r="O64" s="1">
        <f t="shared" si="12"/>
        <v>31.849999999998513</v>
      </c>
      <c r="P64" s="1">
        <f t="shared" si="13"/>
        <v>31.692499999998518</v>
      </c>
      <c r="Q64" s="4">
        <f t="shared" si="14"/>
        <v>30.992499999998554</v>
      </c>
    </row>
    <row r="65" spans="4:17" x14ac:dyDescent="0.3">
      <c r="D65" s="5">
        <v>98</v>
      </c>
      <c r="E65" s="7">
        <v>2.2320000000000002</v>
      </c>
      <c r="F65" s="62">
        <v>4.7</v>
      </c>
      <c r="G65" s="62">
        <v>4.7</v>
      </c>
      <c r="H65" s="62">
        <v>4.7</v>
      </c>
      <c r="I65" s="1">
        <v>4.7</v>
      </c>
      <c r="J65" s="1">
        <f t="shared" si="9"/>
        <v>4.7</v>
      </c>
      <c r="K65" s="1">
        <f t="shared" si="8"/>
        <v>4.7</v>
      </c>
      <c r="L65" s="1">
        <f t="shared" si="8"/>
        <v>4.7</v>
      </c>
      <c r="M65" s="19">
        <f t="shared" si="10"/>
        <v>9.6100000000003405</v>
      </c>
      <c r="N65" s="26">
        <f t="shared" si="11"/>
        <v>45.215050000001604</v>
      </c>
      <c r="O65" s="1">
        <f t="shared" si="12"/>
        <v>45.215050000001604</v>
      </c>
      <c r="P65" s="1">
        <f t="shared" si="13"/>
        <v>45.215050000001604</v>
      </c>
      <c r="Q65" s="4">
        <f t="shared" si="14"/>
        <v>45.191025000001609</v>
      </c>
    </row>
    <row r="66" spans="4:17" x14ac:dyDescent="0.3">
      <c r="D66" s="5" t="s">
        <v>126</v>
      </c>
      <c r="E66" s="7">
        <v>2.242</v>
      </c>
      <c r="F66" s="62">
        <v>4.8600000000000003</v>
      </c>
      <c r="G66" s="62">
        <v>4.8600000000000003</v>
      </c>
      <c r="H66" s="62">
        <v>4.7</v>
      </c>
      <c r="I66" s="1">
        <v>4.8600000000000003</v>
      </c>
      <c r="J66" s="1">
        <f t="shared" si="9"/>
        <v>4.8600000000000003</v>
      </c>
      <c r="K66" s="1">
        <f t="shared" si="8"/>
        <v>4.8600000000000003</v>
      </c>
      <c r="L66" s="1">
        <f t="shared" si="8"/>
        <v>4.78</v>
      </c>
      <c r="M66" s="19">
        <f t="shared" si="10"/>
        <v>9.9999999999997868</v>
      </c>
      <c r="N66" s="26">
        <f t="shared" si="11"/>
        <v>47.799999999998981</v>
      </c>
      <c r="O66" s="1">
        <f t="shared" si="12"/>
        <v>47.799999999998981</v>
      </c>
      <c r="P66" s="1">
        <f t="shared" si="13"/>
        <v>47.799999999998981</v>
      </c>
      <c r="Q66" s="4">
        <f t="shared" si="14"/>
        <v>47.39999999999899</v>
      </c>
    </row>
    <row r="67" spans="4:17" x14ac:dyDescent="0.3">
      <c r="D67" s="5">
        <v>100</v>
      </c>
      <c r="E67" s="7">
        <v>2.2529300000000001</v>
      </c>
      <c r="F67" s="62">
        <v>5.04</v>
      </c>
      <c r="G67" s="62">
        <v>4.8600000000000003</v>
      </c>
      <c r="H67" s="62">
        <v>4.7</v>
      </c>
      <c r="I67" s="1">
        <v>5.04</v>
      </c>
      <c r="J67" s="1">
        <f t="shared" si="9"/>
        <v>5.04</v>
      </c>
      <c r="K67" s="1">
        <f t="shared" si="8"/>
        <v>4.95</v>
      </c>
      <c r="L67" s="1">
        <f t="shared" si="8"/>
        <v>4.78</v>
      </c>
      <c r="M67" s="19">
        <f t="shared" si="10"/>
        <v>10.930000000000106</v>
      </c>
      <c r="N67" s="26">
        <f t="shared" si="11"/>
        <v>54.10350000000053</v>
      </c>
      <c r="O67" s="1">
        <f t="shared" si="12"/>
        <v>54.10350000000053</v>
      </c>
      <c r="P67" s="1">
        <f t="shared" si="13"/>
        <v>53.611650000000523</v>
      </c>
      <c r="Q67" s="4">
        <f t="shared" si="14"/>
        <v>52.245400000000508</v>
      </c>
    </row>
    <row r="68" spans="4:17" x14ac:dyDescent="0.3">
      <c r="D68" s="5" t="s">
        <v>127</v>
      </c>
      <c r="E68" s="7">
        <v>2.2634099999999999</v>
      </c>
      <c r="F68" s="62">
        <v>4.8600000000000003</v>
      </c>
      <c r="G68" s="62">
        <v>4.8600000000000003</v>
      </c>
      <c r="H68" s="62">
        <v>4.7</v>
      </c>
      <c r="I68" s="1">
        <v>4.8600000000000003</v>
      </c>
      <c r="J68" s="1">
        <f t="shared" si="9"/>
        <v>4.8600000000000003</v>
      </c>
      <c r="K68" s="1">
        <f t="shared" si="8"/>
        <v>4.8600000000000003</v>
      </c>
      <c r="L68" s="1">
        <f t="shared" si="8"/>
        <v>4.78</v>
      </c>
      <c r="M68" s="19">
        <f t="shared" si="10"/>
        <v>10.479999999999823</v>
      </c>
      <c r="N68" s="26">
        <f t="shared" si="11"/>
        <v>51.875999999999124</v>
      </c>
      <c r="O68" s="1">
        <f t="shared" si="12"/>
        <v>51.875999999999124</v>
      </c>
      <c r="P68" s="1">
        <f t="shared" si="13"/>
        <v>51.404399999999136</v>
      </c>
      <c r="Q68" s="4">
        <f t="shared" si="14"/>
        <v>50.094399999999155</v>
      </c>
    </row>
    <row r="69" spans="4:17" ht="15" thickBot="1" x14ac:dyDescent="0.35">
      <c r="D69" s="5">
        <v>102</v>
      </c>
      <c r="E69" s="7">
        <v>2.27041</v>
      </c>
      <c r="F69" s="62">
        <v>4.1900000000000004</v>
      </c>
      <c r="G69" s="62">
        <v>4.16</v>
      </c>
      <c r="H69" s="62">
        <v>4</v>
      </c>
      <c r="I69" s="1">
        <v>4.1900000000000004</v>
      </c>
      <c r="J69" s="1">
        <f t="shared" si="9"/>
        <v>4.1900000000000004</v>
      </c>
      <c r="K69" s="1">
        <f t="shared" si="8"/>
        <v>4.1750000000000007</v>
      </c>
      <c r="L69" s="1">
        <f t="shared" si="8"/>
        <v>4.08</v>
      </c>
      <c r="M69" s="19">
        <f t="shared" si="10"/>
        <v>7.0000000000001172</v>
      </c>
      <c r="N69" s="26">
        <f t="shared" si="11"/>
        <v>31.675000000000534</v>
      </c>
      <c r="O69" s="1">
        <f t="shared" si="12"/>
        <v>31.675000000000534</v>
      </c>
      <c r="P69" s="1">
        <f t="shared" si="13"/>
        <v>31.622500000000532</v>
      </c>
      <c r="Q69" s="4">
        <f t="shared" si="14"/>
        <v>31.010000000000517</v>
      </c>
    </row>
    <row r="70" spans="4:17" s="37" customFormat="1" ht="50.7" customHeight="1" thickTop="1" thickBot="1" x14ac:dyDescent="0.35">
      <c r="D70" s="139" t="s">
        <v>33</v>
      </c>
      <c r="E70" s="140"/>
      <c r="F70" s="140"/>
      <c r="G70" s="140"/>
      <c r="H70" s="140"/>
      <c r="I70" s="140"/>
      <c r="J70" s="140"/>
      <c r="K70" s="140"/>
      <c r="L70" s="140"/>
      <c r="M70" s="36">
        <f>SUM(M4:M69)</f>
        <v>753.73</v>
      </c>
      <c r="N70" s="47">
        <f>SUM(N4:N69)</f>
        <v>3944.5264000000006</v>
      </c>
      <c r="O70" s="52">
        <f>SUM(O4:O69)</f>
        <v>3883.7998000000016</v>
      </c>
      <c r="P70" s="52">
        <f>SUM(P4:P69)</f>
        <v>3732.5434749999995</v>
      </c>
      <c r="Q70" s="77">
        <f>SUM(Q4:Q69)</f>
        <v>3585.2913750000002</v>
      </c>
    </row>
    <row r="71" spans="4:17" ht="15" thickTop="1" x14ac:dyDescent="0.3"/>
    <row r="72" spans="4:17" ht="18" x14ac:dyDescent="0.35">
      <c r="D72" s="54" t="s">
        <v>25</v>
      </c>
      <c r="E72" s="38"/>
      <c r="F72" s="38"/>
      <c r="G72" s="38"/>
      <c r="K72" s="135">
        <f>N70</f>
        <v>3944.5264000000006</v>
      </c>
      <c r="L72" s="135"/>
      <c r="M72" s="57" t="s">
        <v>36</v>
      </c>
    </row>
    <row r="73" spans="4:17" ht="18" x14ac:dyDescent="0.35">
      <c r="D73" s="54" t="s">
        <v>44</v>
      </c>
      <c r="E73" s="38"/>
      <c r="F73" s="38"/>
      <c r="G73" s="38"/>
      <c r="K73" s="136">
        <f>O70</f>
        <v>3883.7998000000016</v>
      </c>
      <c r="L73" s="136"/>
      <c r="M73" s="57" t="s">
        <v>36</v>
      </c>
    </row>
    <row r="74" spans="4:17" ht="18" x14ac:dyDescent="0.35">
      <c r="D74" s="54" t="s">
        <v>156</v>
      </c>
      <c r="E74" s="38"/>
      <c r="F74" s="38"/>
      <c r="G74" s="38"/>
      <c r="K74" s="135">
        <f>P70</f>
        <v>3732.5434749999995</v>
      </c>
      <c r="L74" s="135"/>
      <c r="M74" s="57" t="s">
        <v>36</v>
      </c>
    </row>
    <row r="75" spans="4:17" ht="18" x14ac:dyDescent="0.35">
      <c r="D75" s="54" t="s">
        <v>82</v>
      </c>
      <c r="E75" s="38"/>
      <c r="F75" s="38"/>
      <c r="G75" s="38"/>
      <c r="K75" s="135">
        <f>Q70</f>
        <v>3585.2913750000002</v>
      </c>
      <c r="L75" s="135"/>
      <c r="M75" s="57" t="s">
        <v>36</v>
      </c>
      <c r="O75" s="39"/>
    </row>
    <row r="76" spans="4:17" ht="18" x14ac:dyDescent="0.35">
      <c r="D76" s="54"/>
      <c r="K76" s="136"/>
      <c r="L76" s="136"/>
    </row>
    <row r="79" spans="4:17" x14ac:dyDescent="0.3">
      <c r="N79" s="55"/>
      <c r="O79" s="56"/>
      <c r="P79" s="56"/>
      <c r="Q79" s="56"/>
    </row>
  </sheetData>
  <mergeCells count="8">
    <mergeCell ref="K75:L75"/>
    <mergeCell ref="K76:L76"/>
    <mergeCell ref="D1:O1"/>
    <mergeCell ref="P1:Q1"/>
    <mergeCell ref="D70:L70"/>
    <mergeCell ref="K72:L72"/>
    <mergeCell ref="K73:L73"/>
    <mergeCell ref="K74:L74"/>
  </mergeCells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467D4-8DD8-43C5-85EA-AEBB7A2D1B74}">
  <sheetPr>
    <tabColor rgb="FF00B050"/>
  </sheetPr>
  <dimension ref="B1:P45"/>
  <sheetViews>
    <sheetView topLeftCell="B34" workbookViewId="0">
      <selection activeCell="F43" sqref="F43"/>
    </sheetView>
  </sheetViews>
  <sheetFormatPr defaultRowHeight="14.4" x14ac:dyDescent="0.3"/>
  <cols>
    <col min="1" max="1" width="1.6640625" customWidth="1"/>
    <col min="2" max="2" width="13.88671875" customWidth="1"/>
    <col min="6" max="6" width="10.33203125" bestFit="1" customWidth="1"/>
    <col min="7" max="7" width="9.109375" bestFit="1" customWidth="1"/>
  </cols>
  <sheetData>
    <row r="1" spans="2:16" ht="45.45" customHeight="1" thickBot="1" x14ac:dyDescent="0.35">
      <c r="B1" s="137" t="s">
        <v>32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 t="s">
        <v>23</v>
      </c>
      <c r="O1" s="141"/>
    </row>
    <row r="2" spans="2:16" ht="16.2" thickTop="1" x14ac:dyDescent="0.3">
      <c r="B2" s="8" t="s">
        <v>0</v>
      </c>
      <c r="C2" s="9" t="s">
        <v>1</v>
      </c>
      <c r="D2" s="28" t="s">
        <v>21</v>
      </c>
      <c r="E2" s="10" t="s">
        <v>18</v>
      </c>
      <c r="F2" s="29" t="s">
        <v>19</v>
      </c>
      <c r="G2" s="29" t="s">
        <v>10</v>
      </c>
      <c r="H2" s="29" t="s">
        <v>11</v>
      </c>
      <c r="I2" s="63" t="s">
        <v>42</v>
      </c>
      <c r="J2" s="9" t="s">
        <v>6</v>
      </c>
      <c r="K2" s="28" t="s">
        <v>21</v>
      </c>
      <c r="L2" s="10" t="s">
        <v>18</v>
      </c>
      <c r="M2" s="29" t="s">
        <v>19</v>
      </c>
      <c r="N2" s="10" t="s">
        <v>10</v>
      </c>
      <c r="O2" s="66" t="s">
        <v>11</v>
      </c>
      <c r="P2" s="30" t="s">
        <v>42</v>
      </c>
    </row>
    <row r="3" spans="2:16" ht="15" thickBot="1" x14ac:dyDescent="0.35">
      <c r="B3" s="11" t="s">
        <v>5</v>
      </c>
      <c r="C3" s="12" t="s">
        <v>2</v>
      </c>
      <c r="D3" s="24" t="s">
        <v>4</v>
      </c>
      <c r="E3" s="14" t="s">
        <v>8</v>
      </c>
      <c r="F3" s="14" t="s">
        <v>8</v>
      </c>
      <c r="G3" s="14" t="s">
        <v>4</v>
      </c>
      <c r="H3" s="14" t="s">
        <v>4</v>
      </c>
      <c r="I3" s="64" t="s">
        <v>4</v>
      </c>
      <c r="J3" s="12" t="s">
        <v>4</v>
      </c>
      <c r="K3" s="24" t="s">
        <v>8</v>
      </c>
      <c r="L3" s="14" t="s">
        <v>20</v>
      </c>
      <c r="M3" s="14" t="s">
        <v>20</v>
      </c>
      <c r="N3" s="13" t="s">
        <v>8</v>
      </c>
      <c r="O3" s="16" t="s">
        <v>8</v>
      </c>
      <c r="P3" s="15" t="s">
        <v>8</v>
      </c>
    </row>
    <row r="4" spans="2:16" ht="15" thickTop="1" x14ac:dyDescent="0.3">
      <c r="B4" s="5">
        <v>1</v>
      </c>
      <c r="C4" s="7">
        <v>1.1064799999999999</v>
      </c>
      <c r="D4" s="26">
        <v>4.51</v>
      </c>
      <c r="E4" s="1">
        <v>1.84</v>
      </c>
      <c r="F4" s="1">
        <v>0</v>
      </c>
      <c r="G4" s="1">
        <v>0</v>
      </c>
      <c r="H4" s="1">
        <v>0</v>
      </c>
      <c r="I4" s="65">
        <v>0</v>
      </c>
      <c r="J4" s="18" t="s">
        <v>7</v>
      </c>
      <c r="K4" s="25" t="s">
        <v>7</v>
      </c>
      <c r="L4" s="2" t="s">
        <v>7</v>
      </c>
      <c r="M4" s="2" t="s">
        <v>7</v>
      </c>
      <c r="N4" s="17" t="s">
        <v>7</v>
      </c>
      <c r="O4" s="53" t="s">
        <v>7</v>
      </c>
      <c r="P4" s="3" t="s">
        <v>7</v>
      </c>
    </row>
    <row r="5" spans="2:16" x14ac:dyDescent="0.3">
      <c r="B5" s="5">
        <v>2</v>
      </c>
      <c r="C5" s="7">
        <v>1.1191899999999999</v>
      </c>
      <c r="D5" s="26">
        <v>4.58</v>
      </c>
      <c r="E5" s="1">
        <v>1.57</v>
      </c>
      <c r="F5" s="1">
        <v>0</v>
      </c>
      <c r="G5" s="1">
        <v>0</v>
      </c>
      <c r="H5" s="1">
        <v>0</v>
      </c>
      <c r="I5" s="65">
        <v>0</v>
      </c>
      <c r="J5" s="27">
        <f t="shared" ref="J5:J36" si="0">(C5-C4)*1000</f>
        <v>12.709999999999999</v>
      </c>
      <c r="K5" s="26">
        <f t="shared" ref="K5:K36" si="1">((D4+D5)/2)*J5</f>
        <v>57.766949999999994</v>
      </c>
      <c r="L5" s="1">
        <f t="shared" ref="L5:L36" si="2">((E4+E5)/2)*J5</f>
        <v>21.670549999999999</v>
      </c>
      <c r="M5" s="1">
        <f t="shared" ref="M5:M36" si="3">((F4+F5)/2)*J5</f>
        <v>0</v>
      </c>
      <c r="N5" s="6">
        <f t="shared" ref="N5:N36" si="4">((G4+G5)/2)*J5</f>
        <v>0</v>
      </c>
      <c r="O5" s="67">
        <f t="shared" ref="O5:O36" si="5">((H4+H5)/2)*J5</f>
        <v>0</v>
      </c>
      <c r="P5" s="4">
        <f t="shared" ref="P5:P36" si="6">((I4+I5)/2)*J5</f>
        <v>0</v>
      </c>
    </row>
    <row r="6" spans="2:16" x14ac:dyDescent="0.3">
      <c r="B6" s="5">
        <v>3</v>
      </c>
      <c r="C6" s="7">
        <v>1.1311</v>
      </c>
      <c r="D6" s="26">
        <v>4.5599999999999996</v>
      </c>
      <c r="E6" s="1">
        <v>1.61</v>
      </c>
      <c r="F6" s="1">
        <v>0</v>
      </c>
      <c r="G6" s="1">
        <v>0</v>
      </c>
      <c r="H6" s="1">
        <v>0</v>
      </c>
      <c r="I6" s="65">
        <v>0</v>
      </c>
      <c r="J6" s="19">
        <f t="shared" si="0"/>
        <v>11.910000000000087</v>
      </c>
      <c r="K6" s="26">
        <f t="shared" si="1"/>
        <v>54.428700000000404</v>
      </c>
      <c r="L6" s="1">
        <f t="shared" si="2"/>
        <v>18.93690000000014</v>
      </c>
      <c r="M6" s="1">
        <f t="shared" si="3"/>
        <v>0</v>
      </c>
      <c r="N6" s="6">
        <f t="shared" si="4"/>
        <v>0</v>
      </c>
      <c r="O6" s="67">
        <f t="shared" si="5"/>
        <v>0</v>
      </c>
      <c r="P6" s="4">
        <f t="shared" si="6"/>
        <v>0</v>
      </c>
    </row>
    <row r="7" spans="2:16" x14ac:dyDescent="0.3">
      <c r="B7" s="5" t="s">
        <v>85</v>
      </c>
      <c r="C7" s="7">
        <v>1.1355999999999999</v>
      </c>
      <c r="D7" s="26">
        <v>4.96</v>
      </c>
      <c r="E7" s="1">
        <v>1.8</v>
      </c>
      <c r="F7" s="1">
        <v>0</v>
      </c>
      <c r="G7" s="1">
        <v>0</v>
      </c>
      <c r="H7" s="1">
        <v>0</v>
      </c>
      <c r="I7" s="65">
        <v>0</v>
      </c>
      <c r="J7" s="19">
        <f t="shared" si="0"/>
        <v>4.4999999999999485</v>
      </c>
      <c r="K7" s="26">
        <f t="shared" si="1"/>
        <v>21.419999999999753</v>
      </c>
      <c r="L7" s="1">
        <f t="shared" si="2"/>
        <v>7.6724999999999124</v>
      </c>
      <c r="M7" s="1">
        <f t="shared" si="3"/>
        <v>0</v>
      </c>
      <c r="N7" s="6">
        <f t="shared" si="4"/>
        <v>0</v>
      </c>
      <c r="O7" s="67">
        <f t="shared" si="5"/>
        <v>0</v>
      </c>
      <c r="P7" s="4">
        <f t="shared" si="6"/>
        <v>0</v>
      </c>
    </row>
    <row r="8" spans="2:16" x14ac:dyDescent="0.3">
      <c r="B8" s="5">
        <v>5</v>
      </c>
      <c r="C8" s="7">
        <v>1.1462600000000001</v>
      </c>
      <c r="D8" s="26">
        <v>4.96</v>
      </c>
      <c r="E8" s="1">
        <v>1.84</v>
      </c>
      <c r="F8" s="1">
        <v>0</v>
      </c>
      <c r="G8" s="1">
        <v>0</v>
      </c>
      <c r="H8" s="1">
        <v>0</v>
      </c>
      <c r="I8" s="65">
        <v>0</v>
      </c>
      <c r="J8" s="19">
        <f t="shared" si="0"/>
        <v>10.660000000000114</v>
      </c>
      <c r="K8" s="26">
        <f t="shared" si="1"/>
        <v>52.873600000000565</v>
      </c>
      <c r="L8" s="1">
        <f t="shared" si="2"/>
        <v>19.401200000000209</v>
      </c>
      <c r="M8" s="1">
        <f t="shared" si="3"/>
        <v>0</v>
      </c>
      <c r="N8" s="6">
        <f t="shared" si="4"/>
        <v>0</v>
      </c>
      <c r="O8" s="67">
        <f t="shared" si="5"/>
        <v>0</v>
      </c>
      <c r="P8" s="4">
        <f t="shared" si="6"/>
        <v>0</v>
      </c>
    </row>
    <row r="9" spans="2:16" x14ac:dyDescent="0.3">
      <c r="B9" s="5" t="s">
        <v>86</v>
      </c>
      <c r="C9" s="7">
        <v>1.15717</v>
      </c>
      <c r="D9" s="26">
        <v>4.8499999999999996</v>
      </c>
      <c r="E9" s="1">
        <v>1.98</v>
      </c>
      <c r="F9" s="1">
        <v>0</v>
      </c>
      <c r="G9" s="1">
        <v>0</v>
      </c>
      <c r="H9" s="1">
        <v>0</v>
      </c>
      <c r="I9" s="65">
        <v>0</v>
      </c>
      <c r="J9" s="19">
        <f t="shared" si="0"/>
        <v>10.909999999999975</v>
      </c>
      <c r="K9" s="26">
        <f t="shared" si="1"/>
        <v>53.513549999999874</v>
      </c>
      <c r="L9" s="1">
        <f t="shared" si="2"/>
        <v>20.838099999999955</v>
      </c>
      <c r="M9" s="1">
        <f t="shared" si="3"/>
        <v>0</v>
      </c>
      <c r="N9" s="6">
        <f t="shared" si="4"/>
        <v>0</v>
      </c>
      <c r="O9" s="67">
        <f t="shared" si="5"/>
        <v>0</v>
      </c>
      <c r="P9" s="4">
        <f t="shared" si="6"/>
        <v>0</v>
      </c>
    </row>
    <row r="10" spans="2:16" x14ac:dyDescent="0.3">
      <c r="B10" s="5">
        <v>7</v>
      </c>
      <c r="C10" s="7">
        <v>1.1676899999999999</v>
      </c>
      <c r="D10" s="26">
        <v>5.12</v>
      </c>
      <c r="E10" s="1">
        <v>1.84</v>
      </c>
      <c r="F10" s="1">
        <v>0</v>
      </c>
      <c r="G10" s="1">
        <v>0</v>
      </c>
      <c r="H10" s="1">
        <v>0</v>
      </c>
      <c r="I10" s="65">
        <v>0</v>
      </c>
      <c r="J10" s="19">
        <f t="shared" si="0"/>
        <v>10.519999999999863</v>
      </c>
      <c r="K10" s="26">
        <f t="shared" si="1"/>
        <v>52.44219999999931</v>
      </c>
      <c r="L10" s="1">
        <f t="shared" si="2"/>
        <v>20.09319999999974</v>
      </c>
      <c r="M10" s="1">
        <f t="shared" si="3"/>
        <v>0</v>
      </c>
      <c r="N10" s="6">
        <f t="shared" si="4"/>
        <v>0</v>
      </c>
      <c r="O10" s="67">
        <f t="shared" si="5"/>
        <v>0</v>
      </c>
      <c r="P10" s="4">
        <f t="shared" si="6"/>
        <v>0</v>
      </c>
    </row>
    <row r="11" spans="2:16" x14ac:dyDescent="0.3">
      <c r="B11" s="5" t="s">
        <v>87</v>
      </c>
      <c r="C11" s="7">
        <v>1.1787399999999999</v>
      </c>
      <c r="D11" s="26">
        <v>5.09</v>
      </c>
      <c r="E11" s="1">
        <v>1.7</v>
      </c>
      <c r="F11" s="1">
        <v>0</v>
      </c>
      <c r="G11" s="1">
        <v>0</v>
      </c>
      <c r="H11" s="1">
        <v>0</v>
      </c>
      <c r="I11" s="65">
        <v>0</v>
      </c>
      <c r="J11" s="19">
        <f t="shared" si="0"/>
        <v>11.050000000000004</v>
      </c>
      <c r="K11" s="26">
        <f t="shared" si="1"/>
        <v>56.410250000000026</v>
      </c>
      <c r="L11" s="1">
        <f t="shared" si="2"/>
        <v>19.558500000000009</v>
      </c>
      <c r="M11" s="1">
        <f t="shared" si="3"/>
        <v>0</v>
      </c>
      <c r="N11" s="6">
        <f t="shared" si="4"/>
        <v>0</v>
      </c>
      <c r="O11" s="67">
        <f t="shared" si="5"/>
        <v>0</v>
      </c>
      <c r="P11" s="4">
        <f t="shared" si="6"/>
        <v>0</v>
      </c>
    </row>
    <row r="12" spans="2:16" x14ac:dyDescent="0.3">
      <c r="B12" s="5">
        <v>9</v>
      </c>
      <c r="C12" s="7">
        <v>1.1832400000000001</v>
      </c>
      <c r="D12" s="51">
        <v>4.6399999999999997</v>
      </c>
      <c r="E12" s="50">
        <v>1.58</v>
      </c>
      <c r="F12" s="50">
        <v>0</v>
      </c>
      <c r="G12" s="50">
        <v>0</v>
      </c>
      <c r="H12" s="50">
        <v>0</v>
      </c>
      <c r="I12" s="65">
        <v>0</v>
      </c>
      <c r="J12" s="19">
        <f t="shared" si="0"/>
        <v>4.5000000000001705</v>
      </c>
      <c r="K12" s="26">
        <f t="shared" si="1"/>
        <v>21.89250000000083</v>
      </c>
      <c r="L12" s="1">
        <f t="shared" si="2"/>
        <v>7.3800000000002806</v>
      </c>
      <c r="M12" s="1">
        <f t="shared" si="3"/>
        <v>0</v>
      </c>
      <c r="N12" s="6">
        <f t="shared" si="4"/>
        <v>0</v>
      </c>
      <c r="O12" s="67">
        <f t="shared" si="5"/>
        <v>0</v>
      </c>
      <c r="P12" s="4">
        <f t="shared" si="6"/>
        <v>0</v>
      </c>
    </row>
    <row r="13" spans="2:16" x14ac:dyDescent="0.3">
      <c r="B13" s="5">
        <v>10</v>
      </c>
      <c r="C13" s="7">
        <v>1.2</v>
      </c>
      <c r="D13" s="51">
        <v>4.59</v>
      </c>
      <c r="E13" s="50">
        <v>1.66</v>
      </c>
      <c r="F13" s="50">
        <v>0</v>
      </c>
      <c r="G13" s="50">
        <v>0</v>
      </c>
      <c r="H13" s="50">
        <v>0</v>
      </c>
      <c r="I13" s="65">
        <v>0</v>
      </c>
      <c r="J13" s="19">
        <f t="shared" si="0"/>
        <v>16.759999999999884</v>
      </c>
      <c r="K13" s="26">
        <f t="shared" si="1"/>
        <v>77.347399999999467</v>
      </c>
      <c r="L13" s="1">
        <f t="shared" si="2"/>
        <v>27.151199999999815</v>
      </c>
      <c r="M13" s="1">
        <f t="shared" si="3"/>
        <v>0</v>
      </c>
      <c r="N13" s="6">
        <f t="shared" si="4"/>
        <v>0</v>
      </c>
      <c r="O13" s="67">
        <f t="shared" si="5"/>
        <v>0</v>
      </c>
      <c r="P13" s="4">
        <f t="shared" si="6"/>
        <v>0</v>
      </c>
    </row>
    <row r="14" spans="2:16" x14ac:dyDescent="0.3">
      <c r="B14" s="5">
        <v>11</v>
      </c>
      <c r="C14" s="7">
        <v>1.22</v>
      </c>
      <c r="D14" s="51">
        <v>4.67</v>
      </c>
      <c r="E14" s="50">
        <v>1.56</v>
      </c>
      <c r="F14" s="50">
        <v>0</v>
      </c>
      <c r="G14" s="50">
        <v>0</v>
      </c>
      <c r="H14" s="50">
        <v>0</v>
      </c>
      <c r="I14" s="65">
        <v>0</v>
      </c>
      <c r="J14" s="19">
        <f t="shared" si="0"/>
        <v>20.000000000000018</v>
      </c>
      <c r="K14" s="26">
        <f t="shared" si="1"/>
        <v>92.60000000000008</v>
      </c>
      <c r="L14" s="1">
        <f t="shared" si="2"/>
        <v>32.200000000000024</v>
      </c>
      <c r="M14" s="1">
        <f t="shared" si="3"/>
        <v>0</v>
      </c>
      <c r="N14" s="6">
        <f t="shared" si="4"/>
        <v>0</v>
      </c>
      <c r="O14" s="67">
        <f t="shared" si="5"/>
        <v>0</v>
      </c>
      <c r="P14" s="4">
        <f t="shared" si="6"/>
        <v>0</v>
      </c>
    </row>
    <row r="15" spans="2:16" x14ac:dyDescent="0.3">
      <c r="B15" s="5" t="s">
        <v>88</v>
      </c>
      <c r="C15" s="7">
        <v>1.24335</v>
      </c>
      <c r="D15" s="51">
        <v>4.46</v>
      </c>
      <c r="E15" s="50">
        <v>1.74</v>
      </c>
      <c r="F15" s="50">
        <v>0</v>
      </c>
      <c r="G15" s="50">
        <v>0</v>
      </c>
      <c r="H15" s="50">
        <v>0</v>
      </c>
      <c r="I15" s="65">
        <v>0</v>
      </c>
      <c r="J15" s="19">
        <f t="shared" si="0"/>
        <v>23.34999999999998</v>
      </c>
      <c r="K15" s="26">
        <f t="shared" si="1"/>
        <v>106.5927499999999</v>
      </c>
      <c r="L15" s="1">
        <f t="shared" si="2"/>
        <v>38.527499999999968</v>
      </c>
      <c r="M15" s="1">
        <f t="shared" si="3"/>
        <v>0</v>
      </c>
      <c r="N15" s="6">
        <f t="shared" si="4"/>
        <v>0</v>
      </c>
      <c r="O15" s="67">
        <f t="shared" si="5"/>
        <v>0</v>
      </c>
      <c r="P15" s="4">
        <f t="shared" si="6"/>
        <v>0</v>
      </c>
    </row>
    <row r="16" spans="2:16" x14ac:dyDescent="0.3">
      <c r="B16" s="5" t="s">
        <v>89</v>
      </c>
      <c r="C16" s="7">
        <v>1.25468</v>
      </c>
      <c r="D16" s="51">
        <v>4.6399999999999997</v>
      </c>
      <c r="E16" s="50">
        <v>1.65</v>
      </c>
      <c r="F16" s="50">
        <v>0</v>
      </c>
      <c r="G16" s="50">
        <v>0</v>
      </c>
      <c r="H16" s="50">
        <v>0</v>
      </c>
      <c r="I16" s="65">
        <v>0</v>
      </c>
      <c r="J16" s="19">
        <f t="shared" si="0"/>
        <v>11.330000000000062</v>
      </c>
      <c r="K16" s="26">
        <f t="shared" si="1"/>
        <v>51.551500000000281</v>
      </c>
      <c r="L16" s="1">
        <f t="shared" si="2"/>
        <v>19.204350000000105</v>
      </c>
      <c r="M16" s="1">
        <f t="shared" si="3"/>
        <v>0</v>
      </c>
      <c r="N16" s="6">
        <f t="shared" si="4"/>
        <v>0</v>
      </c>
      <c r="O16" s="67">
        <f t="shared" si="5"/>
        <v>0</v>
      </c>
      <c r="P16" s="4">
        <f t="shared" si="6"/>
        <v>0</v>
      </c>
    </row>
    <row r="17" spans="2:16" x14ac:dyDescent="0.3">
      <c r="B17" s="5" t="s">
        <v>90</v>
      </c>
      <c r="C17" s="7">
        <v>1.2645</v>
      </c>
      <c r="D17" s="51">
        <v>4.4800000000000004</v>
      </c>
      <c r="E17" s="50">
        <v>1.57</v>
      </c>
      <c r="F17" s="50">
        <v>0</v>
      </c>
      <c r="G17" s="50">
        <v>0</v>
      </c>
      <c r="H17" s="50">
        <v>0</v>
      </c>
      <c r="I17" s="65">
        <v>0</v>
      </c>
      <c r="J17" s="19">
        <f t="shared" si="0"/>
        <v>9.8199999999999399</v>
      </c>
      <c r="K17" s="26">
        <f t="shared" si="1"/>
        <v>44.779199999999733</v>
      </c>
      <c r="L17" s="1">
        <f t="shared" si="2"/>
        <v>15.810199999999902</v>
      </c>
      <c r="M17" s="1">
        <f t="shared" si="3"/>
        <v>0</v>
      </c>
      <c r="N17" s="6">
        <f t="shared" si="4"/>
        <v>0</v>
      </c>
      <c r="O17" s="67">
        <f t="shared" si="5"/>
        <v>0</v>
      </c>
      <c r="P17" s="4">
        <f t="shared" si="6"/>
        <v>0</v>
      </c>
    </row>
    <row r="18" spans="2:16" x14ac:dyDescent="0.3">
      <c r="B18" s="5">
        <v>15</v>
      </c>
      <c r="C18" s="7">
        <v>1.2749999999999999</v>
      </c>
      <c r="D18" s="51">
        <v>10.66</v>
      </c>
      <c r="E18" s="50">
        <v>3.64</v>
      </c>
      <c r="F18" s="50">
        <v>0</v>
      </c>
      <c r="G18" s="50">
        <v>3.84</v>
      </c>
      <c r="H18" s="50">
        <v>0</v>
      </c>
      <c r="I18" s="65">
        <v>0</v>
      </c>
      <c r="J18" s="19">
        <f t="shared" si="0"/>
        <v>10.499999999999954</v>
      </c>
      <c r="K18" s="26">
        <f t="shared" si="1"/>
        <v>79.484999999999658</v>
      </c>
      <c r="L18" s="1">
        <f t="shared" si="2"/>
        <v>27.352499999999878</v>
      </c>
      <c r="M18" s="1">
        <f t="shared" si="3"/>
        <v>0</v>
      </c>
      <c r="N18" s="6">
        <f t="shared" si="4"/>
        <v>20.159999999999911</v>
      </c>
      <c r="O18" s="67">
        <f t="shared" si="5"/>
        <v>0</v>
      </c>
      <c r="P18" s="4">
        <f t="shared" si="6"/>
        <v>0</v>
      </c>
    </row>
    <row r="19" spans="2:16" x14ac:dyDescent="0.3">
      <c r="B19" s="5">
        <v>16</v>
      </c>
      <c r="C19" s="7">
        <v>1.2875000000000001</v>
      </c>
      <c r="D19" s="51">
        <v>10.210000000000001</v>
      </c>
      <c r="E19" s="50">
        <v>3.9</v>
      </c>
      <c r="F19" s="50">
        <v>0</v>
      </c>
      <c r="G19" s="50">
        <v>3.31</v>
      </c>
      <c r="H19" s="50">
        <v>0</v>
      </c>
      <c r="I19" s="65">
        <v>0</v>
      </c>
      <c r="J19" s="19">
        <f t="shared" si="0"/>
        <v>12.500000000000178</v>
      </c>
      <c r="K19" s="26">
        <f t="shared" si="1"/>
        <v>130.43750000000185</v>
      </c>
      <c r="L19" s="1">
        <f t="shared" si="2"/>
        <v>47.125000000000668</v>
      </c>
      <c r="M19" s="1">
        <f t="shared" si="3"/>
        <v>0</v>
      </c>
      <c r="N19" s="6">
        <f t="shared" si="4"/>
        <v>44.687500000000639</v>
      </c>
      <c r="O19" s="67">
        <f t="shared" si="5"/>
        <v>0</v>
      </c>
      <c r="P19" s="4">
        <f t="shared" si="6"/>
        <v>0</v>
      </c>
    </row>
    <row r="20" spans="2:16" x14ac:dyDescent="0.3">
      <c r="B20" s="5">
        <v>17</v>
      </c>
      <c r="C20" s="7">
        <v>1.3</v>
      </c>
      <c r="D20" s="51">
        <v>10.33</v>
      </c>
      <c r="E20" s="50">
        <v>3.47</v>
      </c>
      <c r="F20" s="50">
        <v>0</v>
      </c>
      <c r="G20" s="50">
        <v>3.29</v>
      </c>
      <c r="H20" s="50">
        <v>0</v>
      </c>
      <c r="I20" s="65">
        <v>0</v>
      </c>
      <c r="J20" s="19">
        <f t="shared" si="0"/>
        <v>12.499999999999956</v>
      </c>
      <c r="K20" s="26">
        <f t="shared" si="1"/>
        <v>128.37499999999955</v>
      </c>
      <c r="L20" s="1">
        <f t="shared" si="2"/>
        <v>46.062499999999837</v>
      </c>
      <c r="M20" s="1">
        <f t="shared" si="3"/>
        <v>0</v>
      </c>
      <c r="N20" s="6">
        <f t="shared" si="4"/>
        <v>41.249999999999851</v>
      </c>
      <c r="O20" s="67">
        <f t="shared" si="5"/>
        <v>0</v>
      </c>
      <c r="P20" s="4">
        <f t="shared" si="6"/>
        <v>0</v>
      </c>
    </row>
    <row r="21" spans="2:16" x14ac:dyDescent="0.3">
      <c r="B21" s="5">
        <v>18</v>
      </c>
      <c r="C21" s="7">
        <v>1.3105</v>
      </c>
      <c r="D21" s="51">
        <v>6.25</v>
      </c>
      <c r="E21" s="50">
        <v>1.38</v>
      </c>
      <c r="F21" s="50">
        <v>0</v>
      </c>
      <c r="G21" s="50">
        <v>2.54</v>
      </c>
      <c r="H21" s="50">
        <v>0</v>
      </c>
      <c r="I21" s="65">
        <v>0</v>
      </c>
      <c r="J21" s="19">
        <f t="shared" si="0"/>
        <v>10.499999999999954</v>
      </c>
      <c r="K21" s="26">
        <f t="shared" si="1"/>
        <v>87.044999999999604</v>
      </c>
      <c r="L21" s="1">
        <f t="shared" si="2"/>
        <v>25.462499999999885</v>
      </c>
      <c r="M21" s="1">
        <f t="shared" si="3"/>
        <v>0</v>
      </c>
      <c r="N21" s="6">
        <f t="shared" si="4"/>
        <v>30.607499999999867</v>
      </c>
      <c r="O21" s="67">
        <f t="shared" si="5"/>
        <v>0</v>
      </c>
      <c r="P21" s="4">
        <f t="shared" si="6"/>
        <v>0</v>
      </c>
    </row>
    <row r="22" spans="2:16" x14ac:dyDescent="0.3">
      <c r="B22" s="5">
        <v>19</v>
      </c>
      <c r="C22" s="7">
        <v>1.3131200000000001</v>
      </c>
      <c r="D22" s="51">
        <v>6.18</v>
      </c>
      <c r="E22" s="50">
        <v>1.42</v>
      </c>
      <c r="F22" s="50">
        <v>0</v>
      </c>
      <c r="G22" s="50">
        <v>2.4900000000000002</v>
      </c>
      <c r="H22" s="50">
        <v>0</v>
      </c>
      <c r="I22" s="65">
        <v>0</v>
      </c>
      <c r="J22" s="19">
        <f t="shared" si="0"/>
        <v>2.6200000000000667</v>
      </c>
      <c r="K22" s="26">
        <f t="shared" si="1"/>
        <v>16.283300000000413</v>
      </c>
      <c r="L22" s="1">
        <f t="shared" si="2"/>
        <v>3.668000000000093</v>
      </c>
      <c r="M22" s="1">
        <f t="shared" si="3"/>
        <v>0</v>
      </c>
      <c r="N22" s="6">
        <f t="shared" si="4"/>
        <v>6.5893000000001685</v>
      </c>
      <c r="O22" s="67">
        <f t="shared" si="5"/>
        <v>0</v>
      </c>
      <c r="P22" s="4">
        <f t="shared" si="6"/>
        <v>0</v>
      </c>
    </row>
    <row r="23" spans="2:16" x14ac:dyDescent="0.3">
      <c r="B23" s="5" t="s">
        <v>91</v>
      </c>
      <c r="C23" s="7">
        <v>1.3151200000000001</v>
      </c>
      <c r="D23" s="51">
        <v>6.32</v>
      </c>
      <c r="E23" s="50">
        <v>1.48</v>
      </c>
      <c r="F23" s="50">
        <v>0</v>
      </c>
      <c r="G23" s="50">
        <v>2.4300000000000002</v>
      </c>
      <c r="H23" s="50">
        <v>0</v>
      </c>
      <c r="I23" s="65">
        <v>0</v>
      </c>
      <c r="J23" s="19">
        <f t="shared" si="0"/>
        <v>2.0000000000000018</v>
      </c>
      <c r="K23" s="26">
        <f t="shared" si="1"/>
        <v>12.500000000000011</v>
      </c>
      <c r="L23" s="1">
        <f t="shared" si="2"/>
        <v>2.9000000000000026</v>
      </c>
      <c r="M23" s="1">
        <f t="shared" si="3"/>
        <v>0</v>
      </c>
      <c r="N23" s="6">
        <f t="shared" si="4"/>
        <v>4.9200000000000044</v>
      </c>
      <c r="O23" s="67">
        <f t="shared" si="5"/>
        <v>0</v>
      </c>
      <c r="P23" s="4">
        <f t="shared" si="6"/>
        <v>0</v>
      </c>
    </row>
    <row r="24" spans="2:16" x14ac:dyDescent="0.3">
      <c r="B24" s="5">
        <v>21</v>
      </c>
      <c r="C24" s="7">
        <v>1.3268899999999999</v>
      </c>
      <c r="D24" s="26">
        <v>4.84</v>
      </c>
      <c r="E24" s="1">
        <v>1.18</v>
      </c>
      <c r="F24" s="1">
        <v>0</v>
      </c>
      <c r="G24" s="1">
        <v>0.11</v>
      </c>
      <c r="H24" s="1">
        <v>0</v>
      </c>
      <c r="I24" s="65">
        <v>0</v>
      </c>
      <c r="J24" s="19">
        <f t="shared" si="0"/>
        <v>11.769999999999836</v>
      </c>
      <c r="K24" s="26">
        <f t="shared" si="1"/>
        <v>65.676599999999084</v>
      </c>
      <c r="L24" s="1">
        <f t="shared" si="2"/>
        <v>15.654099999999783</v>
      </c>
      <c r="M24" s="1">
        <f t="shared" si="3"/>
        <v>0</v>
      </c>
      <c r="N24" s="6">
        <f t="shared" si="4"/>
        <v>14.947899999999793</v>
      </c>
      <c r="O24" s="67">
        <f t="shared" si="5"/>
        <v>0</v>
      </c>
      <c r="P24" s="4">
        <f t="shared" si="6"/>
        <v>0</v>
      </c>
    </row>
    <row r="25" spans="2:16" x14ac:dyDescent="0.3">
      <c r="B25" s="5" t="s">
        <v>92</v>
      </c>
      <c r="C25" s="7">
        <v>1.3411599999999999</v>
      </c>
      <c r="D25" s="26">
        <v>4.97</v>
      </c>
      <c r="E25" s="1">
        <v>1.18</v>
      </c>
      <c r="F25" s="1">
        <v>0</v>
      </c>
      <c r="G25" s="1">
        <v>0</v>
      </c>
      <c r="H25" s="1">
        <v>0</v>
      </c>
      <c r="I25" s="65">
        <v>0</v>
      </c>
      <c r="J25" s="19">
        <f t="shared" si="0"/>
        <v>14.270000000000005</v>
      </c>
      <c r="K25" s="26">
        <f t="shared" si="1"/>
        <v>69.994350000000011</v>
      </c>
      <c r="L25" s="1">
        <f t="shared" si="2"/>
        <v>16.838600000000007</v>
      </c>
      <c r="M25" s="1">
        <f t="shared" si="3"/>
        <v>0</v>
      </c>
      <c r="N25" s="6">
        <f t="shared" si="4"/>
        <v>0.78485000000000027</v>
      </c>
      <c r="O25" s="67">
        <f t="shared" si="5"/>
        <v>0</v>
      </c>
      <c r="P25" s="4">
        <f t="shared" si="6"/>
        <v>0</v>
      </c>
    </row>
    <row r="26" spans="2:16" x14ac:dyDescent="0.3">
      <c r="B26" s="5">
        <v>23</v>
      </c>
      <c r="C26" s="7">
        <v>1.35511</v>
      </c>
      <c r="D26" s="26">
        <v>5.1100000000000003</v>
      </c>
      <c r="E26" s="1">
        <v>1.22</v>
      </c>
      <c r="F26" s="1">
        <v>0</v>
      </c>
      <c r="G26" s="1">
        <v>0</v>
      </c>
      <c r="H26" s="1">
        <v>0</v>
      </c>
      <c r="I26" s="65">
        <v>0</v>
      </c>
      <c r="J26" s="19">
        <f t="shared" si="0"/>
        <v>13.950000000000129</v>
      </c>
      <c r="K26" s="26">
        <f t="shared" si="1"/>
        <v>70.308000000000646</v>
      </c>
      <c r="L26" s="1">
        <f t="shared" si="2"/>
        <v>16.740000000000155</v>
      </c>
      <c r="M26" s="1">
        <f t="shared" si="3"/>
        <v>0</v>
      </c>
      <c r="N26" s="6">
        <f t="shared" si="4"/>
        <v>0</v>
      </c>
      <c r="O26" s="67">
        <f t="shared" si="5"/>
        <v>0</v>
      </c>
      <c r="P26" s="4">
        <f t="shared" si="6"/>
        <v>0</v>
      </c>
    </row>
    <row r="27" spans="2:16" x14ac:dyDescent="0.3">
      <c r="B27" s="5" t="s">
        <v>93</v>
      </c>
      <c r="C27" s="7">
        <v>1.3672</v>
      </c>
      <c r="D27" s="26">
        <v>5.0599999999999996</v>
      </c>
      <c r="E27" s="1">
        <v>1.41</v>
      </c>
      <c r="F27" s="1">
        <v>0</v>
      </c>
      <c r="G27" s="1">
        <v>0</v>
      </c>
      <c r="H27" s="1">
        <v>0</v>
      </c>
      <c r="I27" s="65">
        <v>0</v>
      </c>
      <c r="J27" s="19">
        <f t="shared" si="0"/>
        <v>12.089999999999934</v>
      </c>
      <c r="K27" s="26">
        <f t="shared" si="1"/>
        <v>61.477649999999663</v>
      </c>
      <c r="L27" s="1">
        <f t="shared" si="2"/>
        <v>15.898349999999914</v>
      </c>
      <c r="M27" s="1">
        <f t="shared" si="3"/>
        <v>0</v>
      </c>
      <c r="N27" s="6">
        <f t="shared" si="4"/>
        <v>0</v>
      </c>
      <c r="O27" s="67">
        <f t="shared" si="5"/>
        <v>0</v>
      </c>
      <c r="P27" s="4">
        <f t="shared" si="6"/>
        <v>0</v>
      </c>
    </row>
    <row r="28" spans="2:16" x14ac:dyDescent="0.3">
      <c r="B28" s="5">
        <v>25</v>
      </c>
      <c r="C28" s="7">
        <v>1.3692</v>
      </c>
      <c r="D28" s="26">
        <v>4.84</v>
      </c>
      <c r="E28" s="1">
        <v>1.37</v>
      </c>
      <c r="F28" s="1">
        <v>0</v>
      </c>
      <c r="G28" s="1">
        <v>0</v>
      </c>
      <c r="H28" s="1">
        <v>0</v>
      </c>
      <c r="I28" s="65">
        <v>0</v>
      </c>
      <c r="J28" s="19">
        <f t="shared" si="0"/>
        <v>2.0000000000000018</v>
      </c>
      <c r="K28" s="26">
        <f t="shared" si="1"/>
        <v>9.9000000000000075</v>
      </c>
      <c r="L28" s="1">
        <f t="shared" si="2"/>
        <v>2.7800000000000029</v>
      </c>
      <c r="M28" s="1">
        <f t="shared" si="3"/>
        <v>0</v>
      </c>
      <c r="N28" s="6">
        <f t="shared" si="4"/>
        <v>0</v>
      </c>
      <c r="O28" s="67">
        <f t="shared" si="5"/>
        <v>0</v>
      </c>
      <c r="P28" s="4">
        <f t="shared" si="6"/>
        <v>0</v>
      </c>
    </row>
    <row r="29" spans="2:16" x14ac:dyDescent="0.3">
      <c r="B29" s="5" t="s">
        <v>94</v>
      </c>
      <c r="C29" s="7">
        <v>1.3855299999999999</v>
      </c>
      <c r="D29" s="51">
        <v>4.83</v>
      </c>
      <c r="E29" s="50">
        <v>1.55</v>
      </c>
      <c r="F29" s="50">
        <v>0</v>
      </c>
      <c r="G29" s="50">
        <v>0</v>
      </c>
      <c r="H29" s="50">
        <v>0</v>
      </c>
      <c r="I29" s="65">
        <v>0</v>
      </c>
      <c r="J29" s="58">
        <f t="shared" si="0"/>
        <v>16.329999999999956</v>
      </c>
      <c r="K29" s="26">
        <f t="shared" si="1"/>
        <v>78.955549999999789</v>
      </c>
      <c r="L29" s="1">
        <f t="shared" si="2"/>
        <v>23.841799999999935</v>
      </c>
      <c r="M29" s="1">
        <f t="shared" si="3"/>
        <v>0</v>
      </c>
      <c r="N29" s="6">
        <f t="shared" si="4"/>
        <v>0</v>
      </c>
      <c r="O29" s="67">
        <f t="shared" si="5"/>
        <v>0</v>
      </c>
      <c r="P29" s="4">
        <f t="shared" si="6"/>
        <v>0</v>
      </c>
    </row>
    <row r="30" spans="2:16" x14ac:dyDescent="0.3">
      <c r="B30" s="5">
        <v>27</v>
      </c>
      <c r="C30" s="7">
        <v>1.3942099999999999</v>
      </c>
      <c r="D30" s="51">
        <v>4.7</v>
      </c>
      <c r="E30" s="50">
        <v>1.62</v>
      </c>
      <c r="F30" s="50">
        <v>0</v>
      </c>
      <c r="G30" s="50">
        <v>0</v>
      </c>
      <c r="H30" s="50">
        <v>0</v>
      </c>
      <c r="I30" s="65">
        <v>0</v>
      </c>
      <c r="J30" s="58">
        <f t="shared" si="0"/>
        <v>8.680000000000021</v>
      </c>
      <c r="K30" s="26">
        <f t="shared" si="1"/>
        <v>41.360200000000106</v>
      </c>
      <c r="L30" s="1">
        <f t="shared" si="2"/>
        <v>13.757800000000033</v>
      </c>
      <c r="M30" s="1">
        <f t="shared" si="3"/>
        <v>0</v>
      </c>
      <c r="N30" s="6">
        <f t="shared" si="4"/>
        <v>0</v>
      </c>
      <c r="O30" s="67">
        <f t="shared" si="5"/>
        <v>0</v>
      </c>
      <c r="P30" s="4">
        <f t="shared" si="6"/>
        <v>0</v>
      </c>
    </row>
    <row r="31" spans="2:16" x14ac:dyDescent="0.3">
      <c r="B31" s="5" t="s">
        <v>95</v>
      </c>
      <c r="C31" s="7">
        <v>1.40289</v>
      </c>
      <c r="D31" s="51">
        <v>4.9000000000000004</v>
      </c>
      <c r="E31" s="50">
        <v>1.64</v>
      </c>
      <c r="F31" s="50">
        <v>0</v>
      </c>
      <c r="G31" s="50">
        <v>0</v>
      </c>
      <c r="H31" s="50">
        <v>0</v>
      </c>
      <c r="I31" s="65">
        <v>0</v>
      </c>
      <c r="J31" s="58">
        <f t="shared" si="0"/>
        <v>8.680000000000021</v>
      </c>
      <c r="K31" s="26">
        <f t="shared" si="1"/>
        <v>41.664000000000108</v>
      </c>
      <c r="L31" s="1">
        <f t="shared" si="2"/>
        <v>14.148400000000033</v>
      </c>
      <c r="M31" s="1">
        <f t="shared" si="3"/>
        <v>0</v>
      </c>
      <c r="N31" s="6">
        <f t="shared" si="4"/>
        <v>0</v>
      </c>
      <c r="O31" s="67">
        <f t="shared" si="5"/>
        <v>0</v>
      </c>
      <c r="P31" s="4">
        <f t="shared" si="6"/>
        <v>0</v>
      </c>
    </row>
    <row r="32" spans="2:16" x14ac:dyDescent="0.3">
      <c r="B32" s="5">
        <v>29</v>
      </c>
      <c r="C32" s="7">
        <v>1.4117200000000001</v>
      </c>
      <c r="D32" s="26">
        <v>5.08</v>
      </c>
      <c r="E32" s="1">
        <v>1.49</v>
      </c>
      <c r="F32" s="1">
        <v>0</v>
      </c>
      <c r="G32" s="1">
        <v>0</v>
      </c>
      <c r="H32" s="1">
        <v>0</v>
      </c>
      <c r="I32" s="65">
        <v>0</v>
      </c>
      <c r="J32" s="19">
        <f t="shared" si="0"/>
        <v>8.8300000000001155</v>
      </c>
      <c r="K32" s="26">
        <f t="shared" si="1"/>
        <v>44.061700000000577</v>
      </c>
      <c r="L32" s="1">
        <f t="shared" si="2"/>
        <v>13.81895000000018</v>
      </c>
      <c r="M32" s="1">
        <f t="shared" si="3"/>
        <v>0</v>
      </c>
      <c r="N32" s="6">
        <f t="shared" si="4"/>
        <v>0</v>
      </c>
      <c r="O32" s="67">
        <f t="shared" si="5"/>
        <v>0</v>
      </c>
      <c r="P32" s="4">
        <f t="shared" si="6"/>
        <v>0</v>
      </c>
    </row>
    <row r="33" spans="2:16" x14ac:dyDescent="0.3">
      <c r="B33" s="5" t="s">
        <v>96</v>
      </c>
      <c r="C33" s="7">
        <v>1.42025</v>
      </c>
      <c r="D33" s="26">
        <v>4.99</v>
      </c>
      <c r="E33" s="1">
        <v>1.31</v>
      </c>
      <c r="F33" s="1">
        <v>0</v>
      </c>
      <c r="G33" s="1">
        <v>0</v>
      </c>
      <c r="H33" s="1">
        <v>0</v>
      </c>
      <c r="I33" s="65">
        <v>0</v>
      </c>
      <c r="J33" s="19">
        <f t="shared" si="0"/>
        <v>8.5299999999999265</v>
      </c>
      <c r="K33" s="26">
        <f t="shared" si="1"/>
        <v>42.948549999999628</v>
      </c>
      <c r="L33" s="1">
        <f t="shared" si="2"/>
        <v>11.941999999999897</v>
      </c>
      <c r="M33" s="1">
        <f t="shared" si="3"/>
        <v>0</v>
      </c>
      <c r="N33" s="6">
        <f t="shared" si="4"/>
        <v>0</v>
      </c>
      <c r="O33" s="67">
        <f t="shared" si="5"/>
        <v>0</v>
      </c>
      <c r="P33" s="4">
        <f t="shared" si="6"/>
        <v>0</v>
      </c>
    </row>
    <row r="34" spans="2:16" x14ac:dyDescent="0.3">
      <c r="B34" s="5" t="s">
        <v>97</v>
      </c>
      <c r="C34" s="7">
        <v>1.44021</v>
      </c>
      <c r="D34" s="26">
        <v>7.22</v>
      </c>
      <c r="E34" s="1">
        <v>5.59</v>
      </c>
      <c r="F34" s="1">
        <v>0</v>
      </c>
      <c r="G34" s="1">
        <v>1.42</v>
      </c>
      <c r="H34" s="1">
        <v>0</v>
      </c>
      <c r="I34" s="65">
        <v>0</v>
      </c>
      <c r="J34" s="19">
        <f t="shared" si="0"/>
        <v>19.95999999999998</v>
      </c>
      <c r="K34" s="26">
        <f t="shared" si="1"/>
        <v>121.85579999999989</v>
      </c>
      <c r="L34" s="1">
        <f t="shared" si="2"/>
        <v>68.861999999999938</v>
      </c>
      <c r="M34" s="1">
        <f t="shared" si="3"/>
        <v>0</v>
      </c>
      <c r="N34" s="6">
        <f t="shared" si="4"/>
        <v>14.171599999999986</v>
      </c>
      <c r="O34" s="67">
        <f t="shared" si="5"/>
        <v>0</v>
      </c>
      <c r="P34" s="4">
        <f t="shared" si="6"/>
        <v>0</v>
      </c>
    </row>
    <row r="35" spans="2:16" x14ac:dyDescent="0.3">
      <c r="B35" s="5" t="s">
        <v>98</v>
      </c>
      <c r="C35" s="7">
        <v>1.4558</v>
      </c>
      <c r="D35" s="26">
        <f>6.4+2.67</f>
        <v>9.07</v>
      </c>
      <c r="E35" s="1">
        <v>2.56</v>
      </c>
      <c r="F35" s="1">
        <v>0</v>
      </c>
      <c r="G35" s="1">
        <v>0</v>
      </c>
      <c r="H35" s="1">
        <v>0</v>
      </c>
      <c r="I35" s="65">
        <v>2.67</v>
      </c>
      <c r="J35" s="19">
        <f t="shared" si="0"/>
        <v>15.589999999999993</v>
      </c>
      <c r="K35" s="26">
        <f t="shared" si="1"/>
        <v>126.98054999999994</v>
      </c>
      <c r="L35" s="1">
        <f t="shared" si="2"/>
        <v>63.529249999999976</v>
      </c>
      <c r="M35" s="1">
        <f t="shared" si="3"/>
        <v>0</v>
      </c>
      <c r="N35" s="6">
        <f t="shared" si="4"/>
        <v>11.068899999999994</v>
      </c>
      <c r="O35" s="67">
        <f t="shared" si="5"/>
        <v>0</v>
      </c>
      <c r="P35" s="4">
        <f t="shared" si="6"/>
        <v>20.812649999999991</v>
      </c>
    </row>
    <row r="36" spans="2:16" x14ac:dyDescent="0.3">
      <c r="B36" s="5" t="s">
        <v>99</v>
      </c>
      <c r="C36" s="7">
        <v>1.4713799999999999</v>
      </c>
      <c r="D36" s="26">
        <v>7.21</v>
      </c>
      <c r="E36" s="1">
        <v>0.86</v>
      </c>
      <c r="F36" s="1">
        <v>0.37</v>
      </c>
      <c r="G36" s="1">
        <v>0</v>
      </c>
      <c r="H36" s="1">
        <v>0.11</v>
      </c>
      <c r="I36" s="65">
        <v>0</v>
      </c>
      <c r="J36" s="19">
        <f t="shared" si="0"/>
        <v>15.579999999999927</v>
      </c>
      <c r="K36" s="26">
        <f t="shared" si="1"/>
        <v>126.82119999999942</v>
      </c>
      <c r="L36" s="1">
        <f t="shared" si="2"/>
        <v>26.641799999999876</v>
      </c>
      <c r="M36" s="1">
        <f t="shared" si="3"/>
        <v>2.8822999999999865</v>
      </c>
      <c r="N36" s="6">
        <f t="shared" si="4"/>
        <v>0</v>
      </c>
      <c r="O36" s="67">
        <f t="shared" si="5"/>
        <v>0.856899999999996</v>
      </c>
      <c r="P36" s="4">
        <f t="shared" si="6"/>
        <v>20.799299999999903</v>
      </c>
    </row>
    <row r="37" spans="2:16" ht="15" thickBot="1" x14ac:dyDescent="0.35">
      <c r="B37" s="5" t="s">
        <v>130</v>
      </c>
      <c r="C37" s="7">
        <v>1.4725200000000001</v>
      </c>
      <c r="D37" s="26">
        <v>7.21</v>
      </c>
      <c r="E37" s="1">
        <v>0.86</v>
      </c>
      <c r="F37" s="1">
        <v>0.37</v>
      </c>
      <c r="G37" s="1">
        <v>0</v>
      </c>
      <c r="H37" s="1">
        <v>0.11</v>
      </c>
      <c r="I37" s="65">
        <v>0</v>
      </c>
      <c r="J37" s="19">
        <f t="shared" ref="J37" si="7">(C37-C36)*1000</f>
        <v>1.1400000000001409</v>
      </c>
      <c r="K37" s="26">
        <f t="shared" ref="K37" si="8">((D36+D37)/2)*J37</f>
        <v>8.2194000000010163</v>
      </c>
      <c r="L37" s="1">
        <f t="shared" ref="L37" si="9">((E36+E37)/2)*J37</f>
        <v>0.98040000000012117</v>
      </c>
      <c r="M37" s="1">
        <f t="shared" ref="M37" si="10">((F36+F37)/2)*J37</f>
        <v>0.42180000000005213</v>
      </c>
      <c r="N37" s="6">
        <f t="shared" ref="N37" si="11">((G36+G37)/2)*J37</f>
        <v>0</v>
      </c>
      <c r="O37" s="67">
        <f t="shared" ref="O37" si="12">((H36+H37)/2)*J37</f>
        <v>0.1254000000000155</v>
      </c>
      <c r="P37" s="4">
        <f t="shared" ref="P37" si="13">((I36+I37)/2)*J37</f>
        <v>0</v>
      </c>
    </row>
    <row r="38" spans="2:16" s="37" customFormat="1" ht="65.7" customHeight="1" thickTop="1" thickBot="1" x14ac:dyDescent="0.35">
      <c r="B38" s="142" t="s">
        <v>133</v>
      </c>
      <c r="C38" s="143"/>
      <c r="D38" s="143"/>
      <c r="E38" s="143"/>
      <c r="F38" s="143"/>
      <c r="G38" s="143"/>
      <c r="H38" s="143"/>
      <c r="I38" s="144"/>
      <c r="J38" s="40">
        <f t="shared" ref="J38:P38" si="14">SUM(J5:J37)</f>
        <v>366.04</v>
      </c>
      <c r="K38" s="41">
        <f t="shared" si="14"/>
        <v>2107.9679500000016</v>
      </c>
      <c r="L38" s="42">
        <f t="shared" si="14"/>
        <v>726.4481500000004</v>
      </c>
      <c r="M38" s="42">
        <f t="shared" si="14"/>
        <v>3.3041000000000387</v>
      </c>
      <c r="N38" s="43">
        <f t="shared" si="14"/>
        <v>189.18755000000024</v>
      </c>
      <c r="O38" s="68">
        <f t="shared" si="14"/>
        <v>0.9823000000000115</v>
      </c>
      <c r="P38" s="44">
        <f t="shared" si="14"/>
        <v>41.611949999999894</v>
      </c>
    </row>
    <row r="39" spans="2:16" ht="15" thickTop="1" x14ac:dyDescent="0.3"/>
    <row r="40" spans="2:16" ht="18" x14ac:dyDescent="0.35">
      <c r="B40" s="54" t="s">
        <v>26</v>
      </c>
      <c r="C40" s="38"/>
      <c r="D40" s="38"/>
      <c r="E40" s="38"/>
      <c r="F40" s="134">
        <f>K38</f>
        <v>2107.9679500000016</v>
      </c>
      <c r="G40" s="57" t="s">
        <v>36</v>
      </c>
    </row>
    <row r="41" spans="2:16" ht="18" x14ac:dyDescent="0.35">
      <c r="B41" s="54" t="s">
        <v>27</v>
      </c>
      <c r="C41" s="38"/>
      <c r="D41" s="38"/>
      <c r="E41" s="38"/>
      <c r="F41" s="134">
        <f>L38</f>
        <v>726.4481500000004</v>
      </c>
      <c r="G41" s="57" t="s">
        <v>37</v>
      </c>
    </row>
    <row r="42" spans="2:16" ht="18" x14ac:dyDescent="0.35">
      <c r="B42" s="54" t="s">
        <v>28</v>
      </c>
      <c r="C42" s="38"/>
      <c r="D42" s="38"/>
      <c r="E42" s="38"/>
      <c r="F42" s="134">
        <f>M38</f>
        <v>3.3041000000000387</v>
      </c>
      <c r="G42" s="57" t="s">
        <v>37</v>
      </c>
    </row>
    <row r="43" spans="2:16" ht="18" x14ac:dyDescent="0.35">
      <c r="B43" s="54" t="s">
        <v>29</v>
      </c>
      <c r="C43" s="38"/>
      <c r="D43" s="38"/>
      <c r="E43" s="38"/>
      <c r="F43" s="134">
        <f>N38</f>
        <v>189.18755000000024</v>
      </c>
      <c r="G43" s="57" t="s">
        <v>36</v>
      </c>
    </row>
    <row r="44" spans="2:16" ht="18" x14ac:dyDescent="0.35">
      <c r="B44" s="54" t="s">
        <v>30</v>
      </c>
      <c r="C44" s="38"/>
      <c r="D44" s="38"/>
      <c r="E44" s="38"/>
      <c r="F44" s="134">
        <f>O38</f>
        <v>0.9823000000000115</v>
      </c>
      <c r="G44" s="57" t="s">
        <v>36</v>
      </c>
    </row>
    <row r="45" spans="2:16" ht="15.6" x14ac:dyDescent="0.3">
      <c r="B45" s="54" t="s">
        <v>43</v>
      </c>
      <c r="F45" s="134">
        <f>P38</f>
        <v>41.611949999999894</v>
      </c>
      <c r="G45" s="57" t="s">
        <v>36</v>
      </c>
    </row>
  </sheetData>
  <mergeCells count="3">
    <mergeCell ref="N1:O1"/>
    <mergeCell ref="B1:M1"/>
    <mergeCell ref="B38:I3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F5F3-3154-45A6-86CC-A16713C77B56}">
  <sheetPr>
    <tabColor rgb="FF00B050"/>
  </sheetPr>
  <dimension ref="B1:N18"/>
  <sheetViews>
    <sheetView tabSelected="1" topLeftCell="B13" workbookViewId="0">
      <selection activeCell="H23" sqref="H23"/>
    </sheetView>
  </sheetViews>
  <sheetFormatPr defaultRowHeight="14.4" x14ac:dyDescent="0.3"/>
  <cols>
    <col min="1" max="1" width="1.6640625" customWidth="1"/>
    <col min="2" max="2" width="13.88671875" customWidth="1"/>
    <col min="6" max="6" width="10.33203125" bestFit="1" customWidth="1"/>
    <col min="7" max="7" width="9.109375" bestFit="1" customWidth="1"/>
  </cols>
  <sheetData>
    <row r="1" spans="2:14" ht="45.45" customHeight="1" thickBot="1" x14ac:dyDescent="0.35">
      <c r="B1" s="137" t="s">
        <v>32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8" t="s">
        <v>23</v>
      </c>
      <c r="N1" s="141"/>
    </row>
    <row r="2" spans="2:14" ht="16.2" thickTop="1" x14ac:dyDescent="0.3">
      <c r="B2" s="8" t="s">
        <v>0</v>
      </c>
      <c r="C2" s="9" t="s">
        <v>1</v>
      </c>
      <c r="D2" s="28" t="s">
        <v>21</v>
      </c>
      <c r="E2" s="10" t="s">
        <v>18</v>
      </c>
      <c r="F2" s="29" t="s">
        <v>19</v>
      </c>
      <c r="G2" s="29" t="s">
        <v>10</v>
      </c>
      <c r="H2" s="29" t="s">
        <v>11</v>
      </c>
      <c r="I2" s="9" t="s">
        <v>6</v>
      </c>
      <c r="J2" s="28" t="s">
        <v>21</v>
      </c>
      <c r="K2" s="10" t="s">
        <v>18</v>
      </c>
      <c r="L2" s="29" t="s">
        <v>19</v>
      </c>
      <c r="M2" s="10" t="s">
        <v>10</v>
      </c>
      <c r="N2" s="30" t="s">
        <v>11</v>
      </c>
    </row>
    <row r="3" spans="2:14" ht="15" thickBot="1" x14ac:dyDescent="0.35">
      <c r="B3" s="11" t="s">
        <v>5</v>
      </c>
      <c r="C3" s="12" t="s">
        <v>2</v>
      </c>
      <c r="D3" s="24" t="s">
        <v>4</v>
      </c>
      <c r="E3" s="14" t="s">
        <v>8</v>
      </c>
      <c r="F3" s="14" t="s">
        <v>8</v>
      </c>
      <c r="G3" s="14" t="s">
        <v>4</v>
      </c>
      <c r="H3" s="14" t="s">
        <v>4</v>
      </c>
      <c r="I3" s="12" t="s">
        <v>4</v>
      </c>
      <c r="J3" s="24" t="s">
        <v>8</v>
      </c>
      <c r="K3" s="14" t="s">
        <v>20</v>
      </c>
      <c r="L3" s="14" t="s">
        <v>20</v>
      </c>
      <c r="M3" s="13" t="s">
        <v>8</v>
      </c>
      <c r="N3" s="15" t="s">
        <v>8</v>
      </c>
    </row>
    <row r="4" spans="2:14" ht="15" thickTop="1" x14ac:dyDescent="0.3">
      <c r="B4" s="5" t="s">
        <v>130</v>
      </c>
      <c r="C4" s="7">
        <v>1.4725200000000001</v>
      </c>
      <c r="D4" s="26">
        <v>7.21</v>
      </c>
      <c r="E4" s="1">
        <v>0.86</v>
      </c>
      <c r="F4" s="1">
        <v>0.37</v>
      </c>
      <c r="G4" s="1">
        <v>0</v>
      </c>
      <c r="H4" s="1">
        <v>0.11</v>
      </c>
      <c r="I4" s="19">
        <v>0</v>
      </c>
      <c r="J4" s="26">
        <v>0</v>
      </c>
      <c r="K4" s="1">
        <v>0</v>
      </c>
      <c r="L4" s="1">
        <v>0</v>
      </c>
      <c r="M4" s="6">
        <v>0</v>
      </c>
      <c r="N4" s="4">
        <v>0</v>
      </c>
    </row>
    <row r="5" spans="2:14" x14ac:dyDescent="0.3">
      <c r="B5" s="5">
        <v>34</v>
      </c>
      <c r="C5" s="7">
        <v>1.4913799999999999</v>
      </c>
      <c r="D5" s="26">
        <v>4.8</v>
      </c>
      <c r="E5" s="1">
        <v>1.36</v>
      </c>
      <c r="F5" s="1">
        <v>0</v>
      </c>
      <c r="G5" s="1">
        <v>0</v>
      </c>
      <c r="H5" s="1">
        <v>0</v>
      </c>
      <c r="I5" s="19">
        <f t="shared" ref="I5:I11" si="0">(C5-C4)*1000</f>
        <v>18.859999999999879</v>
      </c>
      <c r="J5" s="26">
        <f t="shared" ref="J5:J11" si="1">((D4+D5)/2)*I5</f>
        <v>113.25429999999928</v>
      </c>
      <c r="K5" s="1">
        <f t="shared" ref="K5:K11" si="2">((E4+E5)/2)*I5</f>
        <v>20.934599999999868</v>
      </c>
      <c r="L5" s="1">
        <f t="shared" ref="L5:L11" si="3">((F4+F5)/2)*I5</f>
        <v>3.4890999999999774</v>
      </c>
      <c r="M5" s="6">
        <f t="shared" ref="M5:M11" si="4">((G4+G5)/2)*I5</f>
        <v>0</v>
      </c>
      <c r="N5" s="4">
        <f t="shared" ref="N5:N11" si="5">((H4+H5)/2)*I5</f>
        <v>1.0372999999999932</v>
      </c>
    </row>
    <row r="6" spans="2:14" x14ac:dyDescent="0.3">
      <c r="B6" s="5">
        <v>35</v>
      </c>
      <c r="C6" s="7">
        <v>1.4987600000000001</v>
      </c>
      <c r="D6" s="26">
        <v>4.4400000000000004</v>
      </c>
      <c r="E6" s="1">
        <v>3.53</v>
      </c>
      <c r="F6" s="1">
        <v>0</v>
      </c>
      <c r="G6" s="1">
        <v>0</v>
      </c>
      <c r="H6" s="1">
        <v>0</v>
      </c>
      <c r="I6" s="19">
        <f t="shared" si="0"/>
        <v>7.3800000000001642</v>
      </c>
      <c r="J6" s="26">
        <f t="shared" si="1"/>
        <v>34.095600000000758</v>
      </c>
      <c r="K6" s="1">
        <f t="shared" si="2"/>
        <v>18.044100000000402</v>
      </c>
      <c r="L6" s="1">
        <f t="shared" si="3"/>
        <v>0</v>
      </c>
      <c r="M6" s="6">
        <f t="shared" si="4"/>
        <v>0</v>
      </c>
      <c r="N6" s="4">
        <f t="shared" si="5"/>
        <v>0</v>
      </c>
    </row>
    <row r="7" spans="2:14" x14ac:dyDescent="0.3">
      <c r="B7" s="5">
        <v>36</v>
      </c>
      <c r="C7" s="7">
        <v>1.5014700000000001</v>
      </c>
      <c r="D7" s="26">
        <v>5.36</v>
      </c>
      <c r="E7" s="1">
        <v>4.9800000000000004</v>
      </c>
      <c r="F7" s="1">
        <v>0</v>
      </c>
      <c r="G7" s="1">
        <f>0.78+0.67</f>
        <v>1.4500000000000002</v>
      </c>
      <c r="H7" s="1">
        <v>0</v>
      </c>
      <c r="I7" s="19">
        <f t="shared" si="0"/>
        <v>2.7099999999999902</v>
      </c>
      <c r="J7" s="26">
        <f t="shared" si="1"/>
        <v>13.278999999999954</v>
      </c>
      <c r="K7" s="1">
        <f t="shared" si="2"/>
        <v>11.531049999999958</v>
      </c>
      <c r="L7" s="1">
        <f t="shared" si="3"/>
        <v>0</v>
      </c>
      <c r="M7" s="6">
        <f t="shared" si="4"/>
        <v>1.9647499999999931</v>
      </c>
      <c r="N7" s="4">
        <f t="shared" si="5"/>
        <v>0</v>
      </c>
    </row>
    <row r="8" spans="2:14" x14ac:dyDescent="0.3">
      <c r="B8" s="5" t="s">
        <v>79</v>
      </c>
      <c r="C8" s="7">
        <v>1.5087600000000001</v>
      </c>
      <c r="D8" s="26">
        <v>7.04</v>
      </c>
      <c r="E8" s="1">
        <v>7.57</v>
      </c>
      <c r="F8" s="1">
        <v>0</v>
      </c>
      <c r="G8" s="1">
        <f>0.63+2.05</f>
        <v>2.6799999999999997</v>
      </c>
      <c r="H8" s="1">
        <v>0</v>
      </c>
      <c r="I8" s="19">
        <f t="shared" si="0"/>
        <v>7.2900000000000187</v>
      </c>
      <c r="J8" s="26">
        <f t="shared" si="1"/>
        <v>45.198000000000114</v>
      </c>
      <c r="K8" s="1">
        <f t="shared" si="2"/>
        <v>45.744750000000117</v>
      </c>
      <c r="L8" s="1">
        <f t="shared" si="3"/>
        <v>0</v>
      </c>
      <c r="M8" s="6">
        <f t="shared" si="4"/>
        <v>15.053850000000038</v>
      </c>
      <c r="N8" s="4">
        <f t="shared" si="5"/>
        <v>0</v>
      </c>
    </row>
    <row r="9" spans="2:14" x14ac:dyDescent="0.3">
      <c r="B9" s="5">
        <v>38</v>
      </c>
      <c r="C9" s="7">
        <v>1.5114700000000001</v>
      </c>
      <c r="D9" s="26">
        <v>7.05</v>
      </c>
      <c r="E9" s="1">
        <v>5.24</v>
      </c>
      <c r="F9" s="1">
        <v>0</v>
      </c>
      <c r="G9" s="1">
        <f>2.37+0.02</f>
        <v>2.39</v>
      </c>
      <c r="H9" s="1">
        <v>0</v>
      </c>
      <c r="I9" s="19">
        <f t="shared" si="0"/>
        <v>2.7099999999999902</v>
      </c>
      <c r="J9" s="26">
        <f t="shared" si="1"/>
        <v>19.09194999999993</v>
      </c>
      <c r="K9" s="1">
        <f t="shared" si="2"/>
        <v>17.357549999999939</v>
      </c>
      <c r="L9" s="1">
        <f t="shared" si="3"/>
        <v>0</v>
      </c>
      <c r="M9" s="6">
        <f t="shared" si="4"/>
        <v>6.8698499999999756</v>
      </c>
      <c r="N9" s="4">
        <f t="shared" si="5"/>
        <v>0</v>
      </c>
    </row>
    <row r="10" spans="2:14" x14ac:dyDescent="0.3">
      <c r="B10" s="5">
        <v>39</v>
      </c>
      <c r="C10" s="7">
        <v>1.5144</v>
      </c>
      <c r="D10" s="26">
        <v>6.54</v>
      </c>
      <c r="E10" s="1">
        <v>4.96</v>
      </c>
      <c r="F10" s="1">
        <v>0</v>
      </c>
      <c r="G10" s="1">
        <v>1.71</v>
      </c>
      <c r="H10" s="1">
        <v>0</v>
      </c>
      <c r="I10" s="19">
        <f t="shared" si="0"/>
        <v>2.9299999999998771</v>
      </c>
      <c r="J10" s="26">
        <f t="shared" si="1"/>
        <v>19.909349999999165</v>
      </c>
      <c r="K10" s="1">
        <f t="shared" si="2"/>
        <v>14.942999999999373</v>
      </c>
      <c r="L10" s="1">
        <f t="shared" si="3"/>
        <v>0</v>
      </c>
      <c r="M10" s="6">
        <f t="shared" si="4"/>
        <v>6.0064999999997477</v>
      </c>
      <c r="N10" s="4">
        <f t="shared" si="5"/>
        <v>0</v>
      </c>
    </row>
    <row r="11" spans="2:14" ht="15" thickBot="1" x14ac:dyDescent="0.35">
      <c r="B11" s="5" t="s">
        <v>134</v>
      </c>
      <c r="C11" s="7">
        <v>1.51668</v>
      </c>
      <c r="D11" s="26">
        <v>6.54</v>
      </c>
      <c r="E11" s="1">
        <v>4.96</v>
      </c>
      <c r="F11" s="1">
        <v>0</v>
      </c>
      <c r="G11" s="1">
        <v>1.71</v>
      </c>
      <c r="H11" s="1">
        <v>0</v>
      </c>
      <c r="I11" s="19">
        <f t="shared" si="0"/>
        <v>2.2800000000000598</v>
      </c>
      <c r="J11" s="26">
        <f t="shared" si="1"/>
        <v>14.911200000000392</v>
      </c>
      <c r="K11" s="1">
        <f t="shared" si="2"/>
        <v>11.308800000000296</v>
      </c>
      <c r="L11" s="1">
        <f t="shared" si="3"/>
        <v>0</v>
      </c>
      <c r="M11" s="6">
        <f t="shared" si="4"/>
        <v>3.8988000000001022</v>
      </c>
      <c r="N11" s="4">
        <f t="shared" si="5"/>
        <v>0</v>
      </c>
    </row>
    <row r="12" spans="2:14" s="37" customFormat="1" ht="65.7" customHeight="1" thickTop="1" thickBot="1" x14ac:dyDescent="0.35">
      <c r="B12" s="142" t="s">
        <v>133</v>
      </c>
      <c r="C12" s="143"/>
      <c r="D12" s="143"/>
      <c r="E12" s="143"/>
      <c r="F12" s="143"/>
      <c r="G12" s="143"/>
      <c r="H12" s="143"/>
      <c r="I12" s="40">
        <f t="shared" ref="I12:N12" si="6">SUM(I4:I11)</f>
        <v>44.159999999999982</v>
      </c>
      <c r="J12" s="41">
        <f t="shared" si="6"/>
        <v>259.73939999999959</v>
      </c>
      <c r="K12" s="42">
        <f t="shared" si="6"/>
        <v>139.86384999999996</v>
      </c>
      <c r="L12" s="42">
        <f t="shared" si="6"/>
        <v>3.4890999999999774</v>
      </c>
      <c r="M12" s="43">
        <f t="shared" si="6"/>
        <v>33.793749999999854</v>
      </c>
      <c r="N12" s="44">
        <f t="shared" si="6"/>
        <v>1.0372999999999932</v>
      </c>
    </row>
    <row r="13" spans="2:14" ht="15" thickTop="1" x14ac:dyDescent="0.3"/>
    <row r="14" spans="2:14" ht="18" x14ac:dyDescent="0.35">
      <c r="B14" s="54" t="s">
        <v>26</v>
      </c>
      <c r="C14" s="38"/>
      <c r="D14" s="38"/>
      <c r="E14" s="38"/>
      <c r="F14" s="134">
        <f>J12</f>
        <v>259.73939999999959</v>
      </c>
      <c r="G14" s="57" t="s">
        <v>36</v>
      </c>
    </row>
    <row r="15" spans="2:14" ht="18" x14ac:dyDescent="0.35">
      <c r="B15" s="54" t="s">
        <v>27</v>
      </c>
      <c r="C15" s="38"/>
      <c r="D15" s="38"/>
      <c r="E15" s="38"/>
      <c r="F15" s="134">
        <f>K12</f>
        <v>139.86384999999996</v>
      </c>
      <c r="G15" s="57" t="s">
        <v>37</v>
      </c>
    </row>
    <row r="16" spans="2:14" ht="18" x14ac:dyDescent="0.35">
      <c r="B16" s="54" t="s">
        <v>28</v>
      </c>
      <c r="C16" s="38"/>
      <c r="D16" s="38"/>
      <c r="E16" s="38"/>
      <c r="F16" s="134">
        <f>L12</f>
        <v>3.4890999999999774</v>
      </c>
      <c r="G16" s="57" t="s">
        <v>37</v>
      </c>
    </row>
    <row r="17" spans="2:7" ht="18" x14ac:dyDescent="0.35">
      <c r="B17" s="54" t="s">
        <v>29</v>
      </c>
      <c r="C17" s="38"/>
      <c r="D17" s="38"/>
      <c r="E17" s="38"/>
      <c r="F17" s="134">
        <f>M12</f>
        <v>33.793749999999854</v>
      </c>
      <c r="G17" s="57" t="s">
        <v>36</v>
      </c>
    </row>
    <row r="18" spans="2:7" ht="18" x14ac:dyDescent="0.35">
      <c r="B18" s="54" t="s">
        <v>30</v>
      </c>
      <c r="C18" s="38"/>
      <c r="D18" s="38"/>
      <c r="E18" s="38"/>
      <c r="F18" s="134">
        <f>N12</f>
        <v>1.0372999999999932</v>
      </c>
      <c r="G18" s="57" t="s">
        <v>36</v>
      </c>
    </row>
  </sheetData>
  <mergeCells count="3">
    <mergeCell ref="B1:L1"/>
    <mergeCell ref="M1:N1"/>
    <mergeCell ref="B12:H1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C7C77-825C-4415-9D08-65E59B86527E}">
  <sheetPr>
    <tabColor rgb="FF00B050"/>
  </sheetPr>
  <dimension ref="B1:P76"/>
  <sheetViews>
    <sheetView topLeftCell="B64" workbookViewId="0">
      <selection activeCell="F74" sqref="F74"/>
    </sheetView>
  </sheetViews>
  <sheetFormatPr defaultRowHeight="14.4" x14ac:dyDescent="0.3"/>
  <cols>
    <col min="1" max="1" width="1.6640625" customWidth="1"/>
    <col min="2" max="2" width="13.88671875" customWidth="1"/>
    <col min="6" max="6" width="10.33203125" bestFit="1" customWidth="1"/>
    <col min="7" max="7" width="9.109375" bestFit="1" customWidth="1"/>
  </cols>
  <sheetData>
    <row r="1" spans="2:16" ht="45.45" customHeight="1" thickBot="1" x14ac:dyDescent="0.35">
      <c r="B1" s="137" t="s">
        <v>32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 t="s">
        <v>23</v>
      </c>
      <c r="O1" s="141"/>
    </row>
    <row r="2" spans="2:16" ht="16.2" thickTop="1" x14ac:dyDescent="0.3">
      <c r="B2" s="8" t="s">
        <v>0</v>
      </c>
      <c r="C2" s="9" t="s">
        <v>1</v>
      </c>
      <c r="D2" s="28" t="s">
        <v>21</v>
      </c>
      <c r="E2" s="10" t="s">
        <v>18</v>
      </c>
      <c r="F2" s="29" t="s">
        <v>19</v>
      </c>
      <c r="G2" s="29" t="s">
        <v>10</v>
      </c>
      <c r="H2" s="29" t="s">
        <v>11</v>
      </c>
      <c r="I2" s="63" t="s">
        <v>42</v>
      </c>
      <c r="J2" s="9" t="s">
        <v>6</v>
      </c>
      <c r="K2" s="28" t="s">
        <v>21</v>
      </c>
      <c r="L2" s="10" t="s">
        <v>18</v>
      </c>
      <c r="M2" s="29" t="s">
        <v>19</v>
      </c>
      <c r="N2" s="10" t="s">
        <v>10</v>
      </c>
      <c r="O2" s="66" t="s">
        <v>11</v>
      </c>
      <c r="P2" s="30" t="s">
        <v>42</v>
      </c>
    </row>
    <row r="3" spans="2:16" ht="15" thickBot="1" x14ac:dyDescent="0.35">
      <c r="B3" s="11" t="s">
        <v>5</v>
      </c>
      <c r="C3" s="12" t="s">
        <v>2</v>
      </c>
      <c r="D3" s="24" t="s">
        <v>4</v>
      </c>
      <c r="E3" s="14" t="s">
        <v>8</v>
      </c>
      <c r="F3" s="14" t="s">
        <v>8</v>
      </c>
      <c r="G3" s="14" t="s">
        <v>4</v>
      </c>
      <c r="H3" s="14" t="s">
        <v>4</v>
      </c>
      <c r="I3" s="64" t="s">
        <v>4</v>
      </c>
      <c r="J3" s="12" t="s">
        <v>4</v>
      </c>
      <c r="K3" s="24" t="s">
        <v>8</v>
      </c>
      <c r="L3" s="14" t="s">
        <v>20</v>
      </c>
      <c r="M3" s="14" t="s">
        <v>20</v>
      </c>
      <c r="N3" s="13" t="s">
        <v>8</v>
      </c>
      <c r="O3" s="16" t="s">
        <v>8</v>
      </c>
      <c r="P3" s="15" t="s">
        <v>8</v>
      </c>
    </row>
    <row r="4" spans="2:16" ht="15" thickTop="1" x14ac:dyDescent="0.3">
      <c r="B4" s="5" t="s">
        <v>134</v>
      </c>
      <c r="C4" s="7">
        <v>1.51668</v>
      </c>
      <c r="D4" s="26">
        <v>6.54</v>
      </c>
      <c r="E4" s="1">
        <v>4.96</v>
      </c>
      <c r="F4" s="1">
        <v>0</v>
      </c>
      <c r="G4" s="1">
        <v>1.71</v>
      </c>
      <c r="H4" s="1">
        <v>0</v>
      </c>
      <c r="I4" s="65">
        <v>0</v>
      </c>
      <c r="J4" s="19">
        <v>0</v>
      </c>
      <c r="K4" s="26">
        <v>0</v>
      </c>
      <c r="L4" s="1">
        <v>0</v>
      </c>
      <c r="M4" s="1">
        <v>0</v>
      </c>
      <c r="N4" s="6">
        <v>0</v>
      </c>
      <c r="O4" s="67">
        <v>0</v>
      </c>
      <c r="P4" s="4">
        <v>0</v>
      </c>
    </row>
    <row r="5" spans="2:16" x14ac:dyDescent="0.3">
      <c r="B5" s="5">
        <v>40</v>
      </c>
      <c r="C5" s="7">
        <v>1.5244</v>
      </c>
      <c r="D5" s="26">
        <v>10.18</v>
      </c>
      <c r="E5" s="1">
        <v>10.66</v>
      </c>
      <c r="F5" s="1">
        <v>0</v>
      </c>
      <c r="G5" s="1">
        <f>5.63+0.21</f>
        <v>5.84</v>
      </c>
      <c r="H5" s="1">
        <v>0</v>
      </c>
      <c r="I5" s="65">
        <v>0</v>
      </c>
      <c r="J5" s="19">
        <f t="shared" ref="J5:J30" si="0">(C5-C4)*1000</f>
        <v>7.7199999999999491</v>
      </c>
      <c r="K5" s="26">
        <f t="shared" ref="K5:K30" si="1">((D4+D5)/2)*J5</f>
        <v>64.539199999999568</v>
      </c>
      <c r="L5" s="1">
        <f t="shared" ref="L5:L30" si="2">((E4+E5)/2)*J5</f>
        <v>60.293199999999608</v>
      </c>
      <c r="M5" s="1">
        <f t="shared" ref="M5:M30" si="3">((F4+F5)/2)*J5</f>
        <v>0</v>
      </c>
      <c r="N5" s="6">
        <f t="shared" ref="N5:N30" si="4">((G4+G5)/2)*J5</f>
        <v>29.142999999999809</v>
      </c>
      <c r="O5" s="67">
        <f t="shared" ref="O5:O30" si="5">((H4+H5)/2)*J5</f>
        <v>0</v>
      </c>
      <c r="P5" s="4">
        <f t="shared" ref="P5:P30" si="6">((I4+I5)/2)*J5</f>
        <v>0</v>
      </c>
    </row>
    <row r="6" spans="2:16" x14ac:dyDescent="0.3">
      <c r="B6" s="5" t="s">
        <v>80</v>
      </c>
      <c r="C6" s="7">
        <v>1.53898</v>
      </c>
      <c r="D6" s="26">
        <v>11.22</v>
      </c>
      <c r="E6" s="1">
        <v>14.86</v>
      </c>
      <c r="F6" s="1">
        <v>0</v>
      </c>
      <c r="G6" s="1">
        <f>5.62+0.75</f>
        <v>6.37</v>
      </c>
      <c r="H6" s="1">
        <v>0</v>
      </c>
      <c r="I6" s="65">
        <v>0</v>
      </c>
      <c r="J6" s="19">
        <f t="shared" si="0"/>
        <v>14.580000000000037</v>
      </c>
      <c r="K6" s="26">
        <f t="shared" si="1"/>
        <v>156.0060000000004</v>
      </c>
      <c r="L6" s="1">
        <f t="shared" si="2"/>
        <v>186.04080000000047</v>
      </c>
      <c r="M6" s="1">
        <f t="shared" si="3"/>
        <v>0</v>
      </c>
      <c r="N6" s="6">
        <f t="shared" si="4"/>
        <v>89.010900000000234</v>
      </c>
      <c r="O6" s="67">
        <f t="shared" si="5"/>
        <v>0</v>
      </c>
      <c r="P6" s="4">
        <f t="shared" si="6"/>
        <v>0</v>
      </c>
    </row>
    <row r="7" spans="2:16" x14ac:dyDescent="0.3">
      <c r="B7" s="5" t="s">
        <v>100</v>
      </c>
      <c r="C7" s="7">
        <v>1.5425899999999999</v>
      </c>
      <c r="D7" s="26">
        <v>10.31</v>
      </c>
      <c r="E7" s="1">
        <v>11.52</v>
      </c>
      <c r="F7" s="1">
        <v>0</v>
      </c>
      <c r="G7" s="1">
        <f>4.88+0.5</f>
        <v>5.38</v>
      </c>
      <c r="H7" s="1">
        <v>0</v>
      </c>
      <c r="I7" s="65">
        <v>0</v>
      </c>
      <c r="J7" s="19">
        <f t="shared" si="0"/>
        <v>3.6099999999998911</v>
      </c>
      <c r="K7" s="26">
        <f t="shared" si="1"/>
        <v>38.861649999998832</v>
      </c>
      <c r="L7" s="1">
        <f t="shared" si="2"/>
        <v>47.615899999998561</v>
      </c>
      <c r="M7" s="1">
        <f t="shared" si="3"/>
        <v>0</v>
      </c>
      <c r="N7" s="6">
        <f t="shared" si="4"/>
        <v>21.208749999999359</v>
      </c>
      <c r="O7" s="67">
        <f t="shared" si="5"/>
        <v>0</v>
      </c>
      <c r="P7" s="4">
        <f t="shared" si="6"/>
        <v>0</v>
      </c>
    </row>
    <row r="8" spans="2:16" x14ac:dyDescent="0.3">
      <c r="B8" s="5">
        <v>43</v>
      </c>
      <c r="C8" s="7">
        <v>1.5541799999999999</v>
      </c>
      <c r="D8" s="26">
        <v>8.11</v>
      </c>
      <c r="E8" s="1">
        <v>5.16</v>
      </c>
      <c r="F8" s="1">
        <v>0</v>
      </c>
      <c r="G8" s="1">
        <v>2.29</v>
      </c>
      <c r="H8" s="1">
        <v>0</v>
      </c>
      <c r="I8" s="65">
        <v>0</v>
      </c>
      <c r="J8" s="19">
        <f t="shared" si="0"/>
        <v>11.589999999999989</v>
      </c>
      <c r="K8" s="26">
        <f t="shared" si="1"/>
        <v>106.74389999999991</v>
      </c>
      <c r="L8" s="1">
        <f t="shared" si="2"/>
        <v>96.660599999999903</v>
      </c>
      <c r="M8" s="1">
        <f t="shared" si="3"/>
        <v>0</v>
      </c>
      <c r="N8" s="6">
        <f t="shared" si="4"/>
        <v>44.44764999999996</v>
      </c>
      <c r="O8" s="67">
        <f t="shared" si="5"/>
        <v>0</v>
      </c>
      <c r="P8" s="4">
        <f t="shared" si="6"/>
        <v>0</v>
      </c>
    </row>
    <row r="9" spans="2:16" x14ac:dyDescent="0.3">
      <c r="B9" s="5" t="s">
        <v>101</v>
      </c>
      <c r="C9" s="7">
        <v>1.56565</v>
      </c>
      <c r="D9" s="26">
        <v>7.46</v>
      </c>
      <c r="E9" s="1">
        <v>1.91</v>
      </c>
      <c r="F9" s="1">
        <v>0.05</v>
      </c>
      <c r="G9" s="1">
        <v>0.59</v>
      </c>
      <c r="H9" s="1">
        <v>0</v>
      </c>
      <c r="I9" s="65">
        <v>0</v>
      </c>
      <c r="J9" s="19">
        <f t="shared" si="0"/>
        <v>11.470000000000091</v>
      </c>
      <c r="K9" s="26">
        <f t="shared" si="1"/>
        <v>89.293950000000706</v>
      </c>
      <c r="L9" s="1">
        <f t="shared" si="2"/>
        <v>40.546450000000327</v>
      </c>
      <c r="M9" s="1">
        <f t="shared" si="3"/>
        <v>0.28675000000000228</v>
      </c>
      <c r="N9" s="6">
        <f t="shared" si="4"/>
        <v>16.516800000000131</v>
      </c>
      <c r="O9" s="67">
        <f t="shared" si="5"/>
        <v>0</v>
      </c>
      <c r="P9" s="4">
        <f t="shared" si="6"/>
        <v>0</v>
      </c>
    </row>
    <row r="10" spans="2:16" x14ac:dyDescent="0.3">
      <c r="B10" s="5">
        <v>45</v>
      </c>
      <c r="C10" s="7">
        <v>1.57681</v>
      </c>
      <c r="D10" s="26">
        <v>7.41</v>
      </c>
      <c r="E10" s="1">
        <v>1.1399999999999999</v>
      </c>
      <c r="F10" s="1">
        <v>0.25</v>
      </c>
      <c r="G10" s="1">
        <v>0.25</v>
      </c>
      <c r="H10" s="1">
        <v>0.24</v>
      </c>
      <c r="I10" s="65">
        <v>0</v>
      </c>
      <c r="J10" s="19">
        <f t="shared" si="0"/>
        <v>11.160000000000059</v>
      </c>
      <c r="K10" s="26">
        <f t="shared" si="1"/>
        <v>82.974600000000436</v>
      </c>
      <c r="L10" s="1">
        <f t="shared" si="2"/>
        <v>17.019000000000087</v>
      </c>
      <c r="M10" s="1">
        <f t="shared" si="3"/>
        <v>1.6740000000000088</v>
      </c>
      <c r="N10" s="6">
        <f t="shared" si="4"/>
        <v>4.6872000000000247</v>
      </c>
      <c r="O10" s="67">
        <f t="shared" si="5"/>
        <v>1.3392000000000071</v>
      </c>
      <c r="P10" s="4">
        <f t="shared" si="6"/>
        <v>0</v>
      </c>
    </row>
    <row r="11" spans="2:16" x14ac:dyDescent="0.3">
      <c r="B11" s="5" t="s">
        <v>81</v>
      </c>
      <c r="C11" s="7">
        <v>1.5887</v>
      </c>
      <c r="D11" s="26">
        <v>7.59</v>
      </c>
      <c r="E11" s="1">
        <v>1.41</v>
      </c>
      <c r="F11" s="1">
        <v>0.16</v>
      </c>
      <c r="G11" s="1">
        <v>0.45</v>
      </c>
      <c r="H11" s="1">
        <v>0.23</v>
      </c>
      <c r="I11" s="65">
        <v>0</v>
      </c>
      <c r="J11" s="19">
        <f t="shared" si="0"/>
        <v>11.889999999999956</v>
      </c>
      <c r="K11" s="26">
        <f t="shared" si="1"/>
        <v>89.17499999999967</v>
      </c>
      <c r="L11" s="1">
        <f t="shared" si="2"/>
        <v>15.159749999999944</v>
      </c>
      <c r="M11" s="1">
        <f t="shared" si="3"/>
        <v>2.4374499999999912</v>
      </c>
      <c r="N11" s="6">
        <f t="shared" si="4"/>
        <v>4.1614999999999842</v>
      </c>
      <c r="O11" s="67">
        <f t="shared" si="5"/>
        <v>2.7941499999999895</v>
      </c>
      <c r="P11" s="4">
        <f t="shared" si="6"/>
        <v>0</v>
      </c>
    </row>
    <row r="12" spans="2:16" x14ac:dyDescent="0.3">
      <c r="B12" s="5">
        <v>47</v>
      </c>
      <c r="C12" s="7">
        <v>1.5987</v>
      </c>
      <c r="D12" s="26">
        <v>6.45</v>
      </c>
      <c r="E12" s="1">
        <v>1.83</v>
      </c>
      <c r="F12" s="1">
        <v>0.01</v>
      </c>
      <c r="G12" s="1">
        <v>0.56999999999999995</v>
      </c>
      <c r="H12" s="1">
        <v>0</v>
      </c>
      <c r="I12" s="65">
        <v>0.37</v>
      </c>
      <c r="J12" s="19">
        <f t="shared" si="0"/>
        <v>10.000000000000009</v>
      </c>
      <c r="K12" s="26">
        <f t="shared" si="1"/>
        <v>70.20000000000006</v>
      </c>
      <c r="L12" s="1">
        <f t="shared" si="2"/>
        <v>16.200000000000017</v>
      </c>
      <c r="M12" s="1">
        <f t="shared" si="3"/>
        <v>0.85000000000000087</v>
      </c>
      <c r="N12" s="6">
        <f t="shared" si="4"/>
        <v>5.100000000000005</v>
      </c>
      <c r="O12" s="67">
        <f t="shared" si="5"/>
        <v>1.150000000000001</v>
      </c>
      <c r="P12" s="4">
        <f t="shared" si="6"/>
        <v>1.8500000000000016</v>
      </c>
    </row>
    <row r="13" spans="2:16" x14ac:dyDescent="0.3">
      <c r="B13" s="5">
        <v>48</v>
      </c>
      <c r="C13" s="7">
        <v>1.6083000000000001</v>
      </c>
      <c r="D13" s="26">
        <v>6.4</v>
      </c>
      <c r="E13" s="1">
        <v>1.47</v>
      </c>
      <c r="F13" s="1">
        <v>0</v>
      </c>
      <c r="G13" s="1">
        <v>0</v>
      </c>
      <c r="H13" s="1">
        <v>0</v>
      </c>
      <c r="I13" s="65">
        <v>0.53</v>
      </c>
      <c r="J13" s="19">
        <f t="shared" si="0"/>
        <v>9.6000000000000529</v>
      </c>
      <c r="K13" s="26">
        <f t="shared" si="1"/>
        <v>61.680000000000348</v>
      </c>
      <c r="L13" s="1">
        <f t="shared" si="2"/>
        <v>15.840000000000087</v>
      </c>
      <c r="M13" s="1">
        <f t="shared" si="3"/>
        <v>4.8000000000000265E-2</v>
      </c>
      <c r="N13" s="6">
        <f t="shared" si="4"/>
        <v>2.7360000000000149</v>
      </c>
      <c r="O13" s="67">
        <f t="shared" si="5"/>
        <v>0</v>
      </c>
      <c r="P13" s="4">
        <f t="shared" si="6"/>
        <v>4.3200000000000243</v>
      </c>
    </row>
    <row r="14" spans="2:16" x14ac:dyDescent="0.3">
      <c r="B14" s="5" t="s">
        <v>102</v>
      </c>
      <c r="C14" s="7">
        <v>1.6167</v>
      </c>
      <c r="D14" s="26">
        <v>7.73</v>
      </c>
      <c r="E14" s="1">
        <v>3.98</v>
      </c>
      <c r="F14" s="1">
        <v>0.06</v>
      </c>
      <c r="G14" s="1">
        <v>1.41</v>
      </c>
      <c r="H14" s="1">
        <v>0.34</v>
      </c>
      <c r="I14" s="65">
        <v>0</v>
      </c>
      <c r="J14" s="19">
        <f t="shared" si="0"/>
        <v>8.3999999999999631</v>
      </c>
      <c r="K14" s="26">
        <f t="shared" si="1"/>
        <v>59.345999999999741</v>
      </c>
      <c r="L14" s="1">
        <f t="shared" si="2"/>
        <v>22.889999999999901</v>
      </c>
      <c r="M14" s="1">
        <f t="shared" si="3"/>
        <v>0.25199999999999889</v>
      </c>
      <c r="N14" s="6">
        <f t="shared" si="4"/>
        <v>5.921999999999974</v>
      </c>
      <c r="O14" s="67">
        <f t="shared" si="5"/>
        <v>1.4279999999999937</v>
      </c>
      <c r="P14" s="4">
        <f t="shared" si="6"/>
        <v>2.2259999999999902</v>
      </c>
    </row>
    <row r="15" spans="2:16" x14ac:dyDescent="0.3">
      <c r="B15" s="5">
        <v>50</v>
      </c>
      <c r="C15" s="7">
        <v>1.62602</v>
      </c>
      <c r="D15" s="26">
        <v>9.01</v>
      </c>
      <c r="E15" s="1">
        <v>4.75</v>
      </c>
      <c r="F15" s="1">
        <v>0.03</v>
      </c>
      <c r="G15" s="1">
        <v>3</v>
      </c>
      <c r="H15" s="1">
        <v>0.16</v>
      </c>
      <c r="I15" s="65">
        <v>0</v>
      </c>
      <c r="J15" s="19">
        <f t="shared" si="0"/>
        <v>9.319999999999995</v>
      </c>
      <c r="K15" s="26">
        <f t="shared" si="1"/>
        <v>78.008399999999966</v>
      </c>
      <c r="L15" s="1">
        <f t="shared" si="2"/>
        <v>40.681799999999981</v>
      </c>
      <c r="M15" s="1">
        <f t="shared" si="3"/>
        <v>0.41939999999999977</v>
      </c>
      <c r="N15" s="6">
        <f t="shared" si="4"/>
        <v>20.550599999999989</v>
      </c>
      <c r="O15" s="67">
        <f t="shared" si="5"/>
        <v>2.3299999999999987</v>
      </c>
      <c r="P15" s="4">
        <f t="shared" si="6"/>
        <v>0</v>
      </c>
    </row>
    <row r="16" spans="2:16" x14ac:dyDescent="0.3">
      <c r="B16" s="5" t="s">
        <v>103</v>
      </c>
      <c r="C16" s="7">
        <v>1.63436</v>
      </c>
      <c r="D16" s="26">
        <v>7.41</v>
      </c>
      <c r="E16" s="1">
        <v>4.1500000000000004</v>
      </c>
      <c r="F16" s="1">
        <v>0</v>
      </c>
      <c r="G16" s="1">
        <v>2.62</v>
      </c>
      <c r="H16" s="1">
        <v>0</v>
      </c>
      <c r="I16" s="65">
        <v>0</v>
      </c>
      <c r="J16" s="19">
        <f t="shared" si="0"/>
        <v>8.3400000000000141</v>
      </c>
      <c r="K16" s="26">
        <f t="shared" si="1"/>
        <v>68.471400000000116</v>
      </c>
      <c r="L16" s="1">
        <f t="shared" si="2"/>
        <v>37.113000000000063</v>
      </c>
      <c r="M16" s="1">
        <f t="shared" si="3"/>
        <v>0.12510000000000021</v>
      </c>
      <c r="N16" s="6">
        <f t="shared" si="4"/>
        <v>23.43540000000004</v>
      </c>
      <c r="O16" s="67">
        <f t="shared" si="5"/>
        <v>0.66720000000000113</v>
      </c>
      <c r="P16" s="4">
        <f t="shared" si="6"/>
        <v>0</v>
      </c>
    </row>
    <row r="17" spans="2:16" x14ac:dyDescent="0.3">
      <c r="B17" s="5" t="s">
        <v>104</v>
      </c>
      <c r="C17" s="7">
        <v>1.6431199999999999</v>
      </c>
      <c r="D17" s="26">
        <v>7.43</v>
      </c>
      <c r="E17" s="1">
        <v>3.89</v>
      </c>
      <c r="F17" s="1">
        <v>0</v>
      </c>
      <c r="G17" s="1">
        <f>2.66+0.14</f>
        <v>2.8000000000000003</v>
      </c>
      <c r="H17" s="1">
        <v>0</v>
      </c>
      <c r="I17" s="65">
        <v>0</v>
      </c>
      <c r="J17" s="19">
        <f t="shared" si="0"/>
        <v>8.759999999999879</v>
      </c>
      <c r="K17" s="26">
        <f t="shared" si="1"/>
        <v>64.999199999999107</v>
      </c>
      <c r="L17" s="1">
        <f t="shared" si="2"/>
        <v>35.21519999999952</v>
      </c>
      <c r="M17" s="1">
        <f t="shared" si="3"/>
        <v>0</v>
      </c>
      <c r="N17" s="6">
        <f t="shared" si="4"/>
        <v>23.739599999999673</v>
      </c>
      <c r="O17" s="67">
        <f t="shared" si="5"/>
        <v>0</v>
      </c>
      <c r="P17" s="4">
        <f t="shared" si="6"/>
        <v>0</v>
      </c>
    </row>
    <row r="18" spans="2:16" x14ac:dyDescent="0.3">
      <c r="B18" s="5">
        <v>53</v>
      </c>
      <c r="C18" s="7">
        <v>1.6544099999999999</v>
      </c>
      <c r="D18" s="26">
        <v>6.99</v>
      </c>
      <c r="E18" s="1">
        <v>2.85</v>
      </c>
      <c r="F18" s="1">
        <v>0</v>
      </c>
      <c r="G18" s="1">
        <v>2.09</v>
      </c>
      <c r="H18" s="1">
        <v>0</v>
      </c>
      <c r="I18" s="65">
        <v>0</v>
      </c>
      <c r="J18" s="19">
        <f t="shared" si="0"/>
        <v>11.290000000000022</v>
      </c>
      <c r="K18" s="26">
        <f t="shared" si="1"/>
        <v>81.400900000000163</v>
      </c>
      <c r="L18" s="1">
        <f t="shared" si="2"/>
        <v>38.047300000000078</v>
      </c>
      <c r="M18" s="1">
        <f t="shared" si="3"/>
        <v>0</v>
      </c>
      <c r="N18" s="6">
        <f t="shared" si="4"/>
        <v>27.604050000000058</v>
      </c>
      <c r="O18" s="67">
        <f t="shared" si="5"/>
        <v>0</v>
      </c>
      <c r="P18" s="4">
        <f t="shared" si="6"/>
        <v>0</v>
      </c>
    </row>
    <row r="19" spans="2:16" x14ac:dyDescent="0.3">
      <c r="B19" s="5" t="s">
        <v>105</v>
      </c>
      <c r="C19" s="7">
        <v>1.6651499999999999</v>
      </c>
      <c r="D19" s="26">
        <v>6</v>
      </c>
      <c r="E19" s="1">
        <v>2.1800000000000002</v>
      </c>
      <c r="F19" s="1">
        <v>0</v>
      </c>
      <c r="G19" s="1">
        <v>1.1100000000000001</v>
      </c>
      <c r="H19" s="1">
        <v>0</v>
      </c>
      <c r="I19" s="65">
        <v>0</v>
      </c>
      <c r="J19" s="19">
        <f t="shared" si="0"/>
        <v>10.739999999999972</v>
      </c>
      <c r="K19" s="26">
        <f t="shared" si="1"/>
        <v>69.756299999999811</v>
      </c>
      <c r="L19" s="1">
        <f t="shared" si="2"/>
        <v>27.011099999999931</v>
      </c>
      <c r="M19" s="1">
        <f t="shared" si="3"/>
        <v>0</v>
      </c>
      <c r="N19" s="6">
        <f t="shared" si="4"/>
        <v>17.183999999999955</v>
      </c>
      <c r="O19" s="67">
        <f t="shared" si="5"/>
        <v>0</v>
      </c>
      <c r="P19" s="4">
        <f t="shared" si="6"/>
        <v>0</v>
      </c>
    </row>
    <row r="20" spans="2:16" x14ac:dyDescent="0.3">
      <c r="B20" s="5">
        <v>55</v>
      </c>
      <c r="C20" s="7">
        <v>1.6762900000000001</v>
      </c>
      <c r="D20" s="26">
        <v>6.04</v>
      </c>
      <c r="E20" s="1">
        <v>2.2999999999999998</v>
      </c>
      <c r="F20" s="1">
        <v>0</v>
      </c>
      <c r="G20" s="1">
        <v>0.94</v>
      </c>
      <c r="H20" s="1">
        <v>0</v>
      </c>
      <c r="I20" s="65">
        <v>0</v>
      </c>
      <c r="J20" s="19">
        <f t="shared" si="0"/>
        <v>11.14000000000015</v>
      </c>
      <c r="K20" s="26">
        <f t="shared" si="1"/>
        <v>67.062800000000891</v>
      </c>
      <c r="L20" s="1">
        <f t="shared" si="2"/>
        <v>24.953600000000339</v>
      </c>
      <c r="M20" s="1">
        <f t="shared" si="3"/>
        <v>0</v>
      </c>
      <c r="N20" s="6">
        <f t="shared" si="4"/>
        <v>11.418500000000153</v>
      </c>
      <c r="O20" s="67">
        <f t="shared" si="5"/>
        <v>0</v>
      </c>
      <c r="P20" s="4">
        <f t="shared" si="6"/>
        <v>0</v>
      </c>
    </row>
    <row r="21" spans="2:16" x14ac:dyDescent="0.3">
      <c r="B21" s="5" t="s">
        <v>106</v>
      </c>
      <c r="C21" s="7">
        <v>1.68719</v>
      </c>
      <c r="D21" s="26">
        <v>6.41</v>
      </c>
      <c r="E21" s="1">
        <v>2.5</v>
      </c>
      <c r="F21" s="1">
        <v>0</v>
      </c>
      <c r="G21" s="1">
        <v>1.1599999999999999</v>
      </c>
      <c r="H21" s="1">
        <v>0</v>
      </c>
      <c r="I21" s="65">
        <v>0</v>
      </c>
      <c r="J21" s="19">
        <f t="shared" si="0"/>
        <v>10.89999999999991</v>
      </c>
      <c r="K21" s="26">
        <f t="shared" si="1"/>
        <v>67.852499999999438</v>
      </c>
      <c r="L21" s="1">
        <f t="shared" si="2"/>
        <v>26.159999999999783</v>
      </c>
      <c r="M21" s="1">
        <f t="shared" si="3"/>
        <v>0</v>
      </c>
      <c r="N21" s="6">
        <f t="shared" si="4"/>
        <v>11.444999999999903</v>
      </c>
      <c r="O21" s="67">
        <f t="shared" si="5"/>
        <v>0</v>
      </c>
      <c r="P21" s="4">
        <f t="shared" si="6"/>
        <v>0</v>
      </c>
    </row>
    <row r="22" spans="2:16" x14ac:dyDescent="0.3">
      <c r="B22" s="5">
        <v>57</v>
      </c>
      <c r="C22" s="7">
        <v>1.6971799999999999</v>
      </c>
      <c r="D22" s="26">
        <v>4.8</v>
      </c>
      <c r="E22" s="1">
        <v>1.52</v>
      </c>
      <c r="F22" s="1">
        <v>0</v>
      </c>
      <c r="G22" s="1">
        <v>0.32</v>
      </c>
      <c r="H22" s="1">
        <v>0</v>
      </c>
      <c r="I22" s="65">
        <v>0</v>
      </c>
      <c r="J22" s="19">
        <f t="shared" si="0"/>
        <v>9.9899999999999434</v>
      </c>
      <c r="K22" s="26">
        <f t="shared" si="1"/>
        <v>55.993949999999685</v>
      </c>
      <c r="L22" s="1">
        <f t="shared" si="2"/>
        <v>20.079899999999885</v>
      </c>
      <c r="M22" s="1">
        <f t="shared" si="3"/>
        <v>0</v>
      </c>
      <c r="N22" s="6">
        <f t="shared" si="4"/>
        <v>7.3925999999999581</v>
      </c>
      <c r="O22" s="67">
        <f t="shared" si="5"/>
        <v>0</v>
      </c>
      <c r="P22" s="4">
        <f t="shared" si="6"/>
        <v>0</v>
      </c>
    </row>
    <row r="23" spans="2:16" x14ac:dyDescent="0.3">
      <c r="B23" s="5">
        <v>58</v>
      </c>
      <c r="C23" s="7">
        <v>1.72</v>
      </c>
      <c r="D23" s="26">
        <v>5.29</v>
      </c>
      <c r="E23" s="1">
        <v>1.96</v>
      </c>
      <c r="F23" s="1">
        <v>0</v>
      </c>
      <c r="G23" s="1">
        <v>0.79</v>
      </c>
      <c r="H23" s="1">
        <v>0</v>
      </c>
      <c r="I23" s="65">
        <v>0</v>
      </c>
      <c r="J23" s="19">
        <f t="shared" si="0"/>
        <v>22.820000000000064</v>
      </c>
      <c r="K23" s="26">
        <f t="shared" si="1"/>
        <v>115.12690000000032</v>
      </c>
      <c r="L23" s="1">
        <f t="shared" si="2"/>
        <v>39.706800000000115</v>
      </c>
      <c r="M23" s="1">
        <f t="shared" si="3"/>
        <v>0</v>
      </c>
      <c r="N23" s="6">
        <f t="shared" si="4"/>
        <v>12.665100000000036</v>
      </c>
      <c r="O23" s="67">
        <f t="shared" si="5"/>
        <v>0</v>
      </c>
      <c r="P23" s="4">
        <f t="shared" si="6"/>
        <v>0</v>
      </c>
    </row>
    <row r="24" spans="2:16" x14ac:dyDescent="0.3">
      <c r="B24" s="5">
        <v>59</v>
      </c>
      <c r="C24" s="7">
        <v>1.7413400000000001</v>
      </c>
      <c r="D24" s="26">
        <v>5.74</v>
      </c>
      <c r="E24" s="1">
        <v>2.91</v>
      </c>
      <c r="F24" s="1">
        <v>0</v>
      </c>
      <c r="G24" s="1">
        <f>1.93+0.18</f>
        <v>2.11</v>
      </c>
      <c r="H24" s="1">
        <v>0</v>
      </c>
      <c r="I24" s="65">
        <v>0</v>
      </c>
      <c r="J24" s="19">
        <f t="shared" si="0"/>
        <v>21.340000000000138</v>
      </c>
      <c r="K24" s="26">
        <f t="shared" si="1"/>
        <v>117.69010000000077</v>
      </c>
      <c r="L24" s="1">
        <f t="shared" si="2"/>
        <v>51.962900000000339</v>
      </c>
      <c r="M24" s="1">
        <f t="shared" si="3"/>
        <v>0</v>
      </c>
      <c r="N24" s="6">
        <f t="shared" si="4"/>
        <v>30.9430000000002</v>
      </c>
      <c r="O24" s="67">
        <f t="shared" si="5"/>
        <v>0</v>
      </c>
      <c r="P24" s="4">
        <f t="shared" si="6"/>
        <v>0</v>
      </c>
    </row>
    <row r="25" spans="2:16" x14ac:dyDescent="0.3">
      <c r="B25" s="5" t="s">
        <v>107</v>
      </c>
      <c r="C25" s="7">
        <v>1.7553399999999999</v>
      </c>
      <c r="D25" s="26">
        <v>6.18</v>
      </c>
      <c r="E25" s="1">
        <v>2.1</v>
      </c>
      <c r="F25" s="1">
        <v>0</v>
      </c>
      <c r="G25" s="1">
        <v>0</v>
      </c>
      <c r="H25" s="1">
        <v>0</v>
      </c>
      <c r="I25" s="65">
        <v>0</v>
      </c>
      <c r="J25" s="19">
        <f t="shared" si="0"/>
        <v>13.99999999999979</v>
      </c>
      <c r="K25" s="26">
        <f t="shared" si="1"/>
        <v>83.439999999998747</v>
      </c>
      <c r="L25" s="1">
        <f t="shared" si="2"/>
        <v>35.069999999999474</v>
      </c>
      <c r="M25" s="1">
        <f t="shared" si="3"/>
        <v>0</v>
      </c>
      <c r="N25" s="6">
        <f t="shared" si="4"/>
        <v>14.769999999999778</v>
      </c>
      <c r="O25" s="67">
        <f t="shared" si="5"/>
        <v>0</v>
      </c>
      <c r="P25" s="4">
        <f t="shared" si="6"/>
        <v>0</v>
      </c>
    </row>
    <row r="26" spans="2:16" x14ac:dyDescent="0.3">
      <c r="B26" s="5">
        <v>61</v>
      </c>
      <c r="C26" s="7">
        <v>1.7636499999999999</v>
      </c>
      <c r="D26" s="26">
        <v>7.77</v>
      </c>
      <c r="E26" s="1">
        <v>1.18</v>
      </c>
      <c r="F26" s="1">
        <v>0.94</v>
      </c>
      <c r="G26" s="1">
        <v>0</v>
      </c>
      <c r="H26" s="1">
        <v>1.38</v>
      </c>
      <c r="I26" s="65">
        <v>0</v>
      </c>
      <c r="J26" s="19">
        <f t="shared" si="0"/>
        <v>8.3100000000000396</v>
      </c>
      <c r="K26" s="26">
        <f t="shared" si="1"/>
        <v>57.962250000000274</v>
      </c>
      <c r="L26" s="1">
        <f t="shared" si="2"/>
        <v>13.628400000000067</v>
      </c>
      <c r="M26" s="1">
        <f t="shared" si="3"/>
        <v>3.9057000000000186</v>
      </c>
      <c r="N26" s="6">
        <f t="shared" si="4"/>
        <v>0</v>
      </c>
      <c r="O26" s="67">
        <f t="shared" si="5"/>
        <v>5.7339000000000269</v>
      </c>
      <c r="P26" s="4">
        <f t="shared" si="6"/>
        <v>0</v>
      </c>
    </row>
    <row r="27" spans="2:16" x14ac:dyDescent="0.3">
      <c r="B27" s="5" t="s">
        <v>108</v>
      </c>
      <c r="C27" s="7">
        <v>1.77142</v>
      </c>
      <c r="D27" s="26">
        <v>7.57</v>
      </c>
      <c r="E27" s="1">
        <v>2.65</v>
      </c>
      <c r="F27" s="1">
        <v>0.37</v>
      </c>
      <c r="G27" s="1">
        <v>0.36</v>
      </c>
      <c r="H27" s="1">
        <v>2.17</v>
      </c>
      <c r="I27" s="65">
        <v>0</v>
      </c>
      <c r="J27" s="19">
        <f t="shared" si="0"/>
        <v>7.7700000000000546</v>
      </c>
      <c r="K27" s="26">
        <f t="shared" si="1"/>
        <v>59.59590000000042</v>
      </c>
      <c r="L27" s="1">
        <f t="shared" si="2"/>
        <v>14.879550000000105</v>
      </c>
      <c r="M27" s="1">
        <f t="shared" si="3"/>
        <v>5.089350000000036</v>
      </c>
      <c r="N27" s="6">
        <f t="shared" si="4"/>
        <v>1.3986000000000098</v>
      </c>
      <c r="O27" s="67">
        <f t="shared" si="5"/>
        <v>13.791750000000096</v>
      </c>
      <c r="P27" s="4">
        <f t="shared" si="6"/>
        <v>0</v>
      </c>
    </row>
    <row r="28" spans="2:16" x14ac:dyDescent="0.3">
      <c r="B28" s="5" t="s">
        <v>109</v>
      </c>
      <c r="C28" s="7">
        <v>1.7875099999999999</v>
      </c>
      <c r="D28" s="26">
        <v>7.13</v>
      </c>
      <c r="E28" s="1">
        <v>1.68</v>
      </c>
      <c r="F28" s="1">
        <v>0.68</v>
      </c>
      <c r="G28" s="1">
        <v>0.39</v>
      </c>
      <c r="H28" s="1">
        <v>0.47</v>
      </c>
      <c r="I28" s="65">
        <v>0</v>
      </c>
      <c r="J28" s="19">
        <f t="shared" si="0"/>
        <v>16.089999999999939</v>
      </c>
      <c r="K28" s="26">
        <f t="shared" si="1"/>
        <v>118.26149999999954</v>
      </c>
      <c r="L28" s="1">
        <f t="shared" si="2"/>
        <v>34.834849999999868</v>
      </c>
      <c r="M28" s="1">
        <f t="shared" si="3"/>
        <v>8.4472499999999684</v>
      </c>
      <c r="N28" s="6">
        <f t="shared" si="4"/>
        <v>6.0337499999999773</v>
      </c>
      <c r="O28" s="67">
        <f t="shared" si="5"/>
        <v>21.238799999999916</v>
      </c>
      <c r="P28" s="4">
        <f t="shared" si="6"/>
        <v>0</v>
      </c>
    </row>
    <row r="29" spans="2:16" x14ac:dyDescent="0.3">
      <c r="B29" s="5">
        <v>64</v>
      </c>
      <c r="C29" s="7">
        <v>1.8015099999999999</v>
      </c>
      <c r="D29" s="26">
        <v>4.3</v>
      </c>
      <c r="E29" s="1">
        <v>2.4900000000000002</v>
      </c>
      <c r="F29" s="1">
        <v>0</v>
      </c>
      <c r="G29" s="1">
        <v>0.02</v>
      </c>
      <c r="H29" s="1">
        <v>0</v>
      </c>
      <c r="I29" s="65">
        <v>0</v>
      </c>
      <c r="J29" s="19">
        <f t="shared" si="0"/>
        <v>14.000000000000012</v>
      </c>
      <c r="K29" s="26">
        <f t="shared" si="1"/>
        <v>80.010000000000076</v>
      </c>
      <c r="L29" s="1">
        <f t="shared" si="2"/>
        <v>29.190000000000026</v>
      </c>
      <c r="M29" s="1">
        <f t="shared" si="3"/>
        <v>4.7600000000000042</v>
      </c>
      <c r="N29" s="6">
        <f t="shared" si="4"/>
        <v>2.8700000000000028</v>
      </c>
      <c r="O29" s="67">
        <f t="shared" si="5"/>
        <v>3.2900000000000027</v>
      </c>
      <c r="P29" s="4">
        <f t="shared" si="6"/>
        <v>0</v>
      </c>
    </row>
    <row r="30" spans="2:16" x14ac:dyDescent="0.3">
      <c r="B30" s="5">
        <v>65</v>
      </c>
      <c r="C30" s="7">
        <v>1.81958</v>
      </c>
      <c r="D30" s="26">
        <v>4.5599999999999996</v>
      </c>
      <c r="E30" s="1">
        <v>2.33</v>
      </c>
      <c r="F30" s="1">
        <v>0</v>
      </c>
      <c r="G30" s="1">
        <v>0.09</v>
      </c>
      <c r="H30" s="1">
        <v>0</v>
      </c>
      <c r="I30" s="65">
        <v>0</v>
      </c>
      <c r="J30" s="19">
        <f t="shared" si="0"/>
        <v>18.070000000000029</v>
      </c>
      <c r="K30" s="26">
        <f t="shared" si="1"/>
        <v>80.050100000000128</v>
      </c>
      <c r="L30" s="1">
        <f t="shared" si="2"/>
        <v>43.548700000000075</v>
      </c>
      <c r="M30" s="1">
        <f t="shared" si="3"/>
        <v>0</v>
      </c>
      <c r="N30" s="6">
        <f t="shared" si="4"/>
        <v>0.99385000000000157</v>
      </c>
      <c r="O30" s="67">
        <f t="shared" si="5"/>
        <v>0</v>
      </c>
      <c r="P30" s="4">
        <f t="shared" si="6"/>
        <v>0</v>
      </c>
    </row>
    <row r="31" spans="2:16" x14ac:dyDescent="0.3">
      <c r="B31" s="5" t="s">
        <v>110</v>
      </c>
      <c r="C31" s="7">
        <v>1.83358</v>
      </c>
      <c r="D31" s="26">
        <v>6.37</v>
      </c>
      <c r="E31" s="1">
        <v>1.29</v>
      </c>
      <c r="F31" s="1">
        <v>0.02</v>
      </c>
      <c r="G31" s="1">
        <v>0.34</v>
      </c>
      <c r="H31" s="1">
        <v>0</v>
      </c>
      <c r="I31" s="65">
        <v>0</v>
      </c>
      <c r="J31" s="19">
        <f t="shared" ref="J31:J68" si="7">(C31-C30)*1000</f>
        <v>14.000000000000012</v>
      </c>
      <c r="K31" s="26">
        <f t="shared" ref="K31:K68" si="8">((D30+D31)/2)*J31</f>
        <v>76.510000000000062</v>
      </c>
      <c r="L31" s="1">
        <f t="shared" ref="L31:L68" si="9">((E30+E31)/2)*J31</f>
        <v>25.340000000000025</v>
      </c>
      <c r="M31" s="1">
        <f t="shared" ref="M31:M68" si="10">((F30+F31)/2)*J31</f>
        <v>0.14000000000000012</v>
      </c>
      <c r="N31" s="6">
        <f t="shared" ref="N31:N68" si="11">((G30+G31)/2)*J31</f>
        <v>3.0100000000000029</v>
      </c>
      <c r="O31" s="67">
        <f t="shared" ref="O31:O68" si="12">((H30+H31)/2)*J31</f>
        <v>0</v>
      </c>
      <c r="P31" s="4">
        <f t="shared" ref="P31:P68" si="13">((I30+I31)/2)*J31</f>
        <v>0</v>
      </c>
    </row>
    <row r="32" spans="2:16" x14ac:dyDescent="0.3">
      <c r="B32" s="5" t="s">
        <v>111</v>
      </c>
      <c r="C32" s="7">
        <v>1.8430599999999999</v>
      </c>
      <c r="D32" s="26">
        <v>7.55</v>
      </c>
      <c r="E32" s="1">
        <v>1.7</v>
      </c>
      <c r="F32" s="1">
        <v>0.66</v>
      </c>
      <c r="G32" s="1">
        <v>0.18</v>
      </c>
      <c r="H32" s="1">
        <v>1.07</v>
      </c>
      <c r="I32" s="65">
        <v>0</v>
      </c>
      <c r="J32" s="19">
        <f t="shared" si="7"/>
        <v>9.4799999999999329</v>
      </c>
      <c r="K32" s="26">
        <f t="shared" si="8"/>
        <v>65.980799999999533</v>
      </c>
      <c r="L32" s="1">
        <f t="shared" si="9"/>
        <v>14.172599999999901</v>
      </c>
      <c r="M32" s="1">
        <f t="shared" si="10"/>
        <v>3.2231999999999776</v>
      </c>
      <c r="N32" s="6">
        <f t="shared" si="11"/>
        <v>2.4647999999999826</v>
      </c>
      <c r="O32" s="67">
        <f t="shared" si="12"/>
        <v>5.0717999999999641</v>
      </c>
      <c r="P32" s="4">
        <f t="shared" si="13"/>
        <v>0</v>
      </c>
    </row>
    <row r="33" spans="2:16" x14ac:dyDescent="0.3">
      <c r="B33" s="5" t="s">
        <v>112</v>
      </c>
      <c r="C33" s="7">
        <v>1.8525499999999999</v>
      </c>
      <c r="D33" s="26">
        <v>7.93</v>
      </c>
      <c r="E33" s="1">
        <v>1.83</v>
      </c>
      <c r="F33" s="1">
        <v>0.95</v>
      </c>
      <c r="G33" s="1">
        <v>0</v>
      </c>
      <c r="H33" s="1">
        <v>1.47</v>
      </c>
      <c r="I33" s="65">
        <v>0</v>
      </c>
      <c r="J33" s="19">
        <f t="shared" si="7"/>
        <v>9.4899999999999984</v>
      </c>
      <c r="K33" s="26">
        <f t="shared" si="8"/>
        <v>73.45259999999999</v>
      </c>
      <c r="L33" s="1">
        <f t="shared" si="9"/>
        <v>16.749849999999999</v>
      </c>
      <c r="M33" s="1">
        <f t="shared" si="10"/>
        <v>7.6394499999999983</v>
      </c>
      <c r="N33" s="6">
        <f t="shared" si="11"/>
        <v>0.85409999999999986</v>
      </c>
      <c r="O33" s="67">
        <f t="shared" si="12"/>
        <v>12.052299999999999</v>
      </c>
      <c r="P33" s="4">
        <f t="shared" si="13"/>
        <v>0</v>
      </c>
    </row>
    <row r="34" spans="2:16" x14ac:dyDescent="0.3">
      <c r="B34" s="5">
        <v>69</v>
      </c>
      <c r="C34" s="7">
        <v>1.8665499999999999</v>
      </c>
      <c r="D34" s="26">
        <v>5.55</v>
      </c>
      <c r="E34" s="1">
        <v>1.57</v>
      </c>
      <c r="F34" s="1">
        <v>7.0000000000000007E-2</v>
      </c>
      <c r="G34" s="1">
        <v>0.06</v>
      </c>
      <c r="H34" s="1">
        <v>0.37</v>
      </c>
      <c r="I34" s="65">
        <v>0</v>
      </c>
      <c r="J34" s="19">
        <f t="shared" si="7"/>
        <v>14.000000000000012</v>
      </c>
      <c r="K34" s="26">
        <f t="shared" si="8"/>
        <v>94.360000000000085</v>
      </c>
      <c r="L34" s="1">
        <f t="shared" si="9"/>
        <v>23.800000000000022</v>
      </c>
      <c r="M34" s="1">
        <f t="shared" si="10"/>
        <v>7.1400000000000068</v>
      </c>
      <c r="N34" s="6">
        <f t="shared" si="11"/>
        <v>0.42000000000000037</v>
      </c>
      <c r="O34" s="67">
        <f t="shared" si="12"/>
        <v>12.88000000000001</v>
      </c>
      <c r="P34" s="4">
        <f t="shared" si="13"/>
        <v>0</v>
      </c>
    </row>
    <row r="35" spans="2:16" x14ac:dyDescent="0.3">
      <c r="B35" s="5">
        <v>70</v>
      </c>
      <c r="C35" s="7">
        <v>1.8819999999999999</v>
      </c>
      <c r="D35" s="26">
        <v>4.49</v>
      </c>
      <c r="E35" s="1">
        <v>2.56</v>
      </c>
      <c r="F35" s="1">
        <v>0</v>
      </c>
      <c r="G35" s="1">
        <v>0.79</v>
      </c>
      <c r="H35" s="1">
        <v>0</v>
      </c>
      <c r="I35" s="65">
        <v>0</v>
      </c>
      <c r="J35" s="19">
        <f t="shared" si="7"/>
        <v>15.449999999999964</v>
      </c>
      <c r="K35" s="26">
        <f t="shared" si="8"/>
        <v>77.558999999999813</v>
      </c>
      <c r="L35" s="1">
        <f t="shared" si="9"/>
        <v>31.904249999999923</v>
      </c>
      <c r="M35" s="1">
        <f t="shared" si="10"/>
        <v>0.54074999999999873</v>
      </c>
      <c r="N35" s="6">
        <f t="shared" si="11"/>
        <v>6.566249999999985</v>
      </c>
      <c r="O35" s="67">
        <f t="shared" si="12"/>
        <v>2.8582499999999933</v>
      </c>
      <c r="P35" s="4">
        <f t="shared" si="13"/>
        <v>0</v>
      </c>
    </row>
    <row r="36" spans="2:16" x14ac:dyDescent="0.3">
      <c r="B36" s="5">
        <v>71</v>
      </c>
      <c r="C36" s="7">
        <v>1.8925000000000001</v>
      </c>
      <c r="D36" s="26">
        <v>13.23</v>
      </c>
      <c r="E36" s="1">
        <v>4.6399999999999997</v>
      </c>
      <c r="F36" s="1">
        <v>1.45</v>
      </c>
      <c r="G36" s="1">
        <f>5.24+1.15</f>
        <v>6.3900000000000006</v>
      </c>
      <c r="H36" s="1">
        <v>3.73</v>
      </c>
      <c r="I36" s="65">
        <v>0</v>
      </c>
      <c r="J36" s="19">
        <f t="shared" si="7"/>
        <v>10.500000000000176</v>
      </c>
      <c r="K36" s="26">
        <f t="shared" si="8"/>
        <v>93.03000000000155</v>
      </c>
      <c r="L36" s="1">
        <f t="shared" si="9"/>
        <v>37.80000000000063</v>
      </c>
      <c r="M36" s="1">
        <f t="shared" si="10"/>
        <v>7.6125000000001268</v>
      </c>
      <c r="N36" s="6">
        <f t="shared" si="11"/>
        <v>37.695000000000633</v>
      </c>
      <c r="O36" s="67">
        <f t="shared" si="12"/>
        <v>19.582500000000326</v>
      </c>
      <c r="P36" s="4">
        <f t="shared" si="13"/>
        <v>0</v>
      </c>
    </row>
    <row r="37" spans="2:16" x14ac:dyDescent="0.3">
      <c r="B37" s="5">
        <v>72</v>
      </c>
      <c r="C37" s="7">
        <v>1.905</v>
      </c>
      <c r="D37" s="26">
        <v>11.72</v>
      </c>
      <c r="E37" s="1">
        <v>3.45</v>
      </c>
      <c r="F37" s="1">
        <v>2.35</v>
      </c>
      <c r="G37" s="1">
        <v>1.02</v>
      </c>
      <c r="H37" s="1">
        <v>2.29</v>
      </c>
      <c r="I37" s="65">
        <v>0</v>
      </c>
      <c r="J37" s="19">
        <f t="shared" si="7"/>
        <v>12.499999999999956</v>
      </c>
      <c r="K37" s="26">
        <f t="shared" si="8"/>
        <v>155.93749999999946</v>
      </c>
      <c r="L37" s="1">
        <f t="shared" si="9"/>
        <v>50.562499999999822</v>
      </c>
      <c r="M37" s="1">
        <f t="shared" si="10"/>
        <v>23.749999999999915</v>
      </c>
      <c r="N37" s="6">
        <f t="shared" si="11"/>
        <v>46.312499999999837</v>
      </c>
      <c r="O37" s="67">
        <f t="shared" si="12"/>
        <v>37.624999999999865</v>
      </c>
      <c r="P37" s="4">
        <f t="shared" si="13"/>
        <v>0</v>
      </c>
    </row>
    <row r="38" spans="2:16" x14ac:dyDescent="0.3">
      <c r="B38" s="5">
        <v>73</v>
      </c>
      <c r="C38" s="7">
        <v>1.9175</v>
      </c>
      <c r="D38" s="26">
        <v>10.37</v>
      </c>
      <c r="E38" s="1">
        <v>2.81</v>
      </c>
      <c r="F38" s="1">
        <v>2.65</v>
      </c>
      <c r="G38" s="1">
        <v>0.57999999999999996</v>
      </c>
      <c r="H38" s="1">
        <v>1.25</v>
      </c>
      <c r="I38" s="65">
        <v>0</v>
      </c>
      <c r="J38" s="19">
        <f t="shared" si="7"/>
        <v>12.499999999999956</v>
      </c>
      <c r="K38" s="26">
        <f t="shared" si="8"/>
        <v>138.06249999999952</v>
      </c>
      <c r="L38" s="1">
        <f t="shared" si="9"/>
        <v>39.124999999999858</v>
      </c>
      <c r="M38" s="1">
        <f t="shared" si="10"/>
        <v>31.24999999999989</v>
      </c>
      <c r="N38" s="6">
        <f t="shared" si="11"/>
        <v>9.9999999999999645</v>
      </c>
      <c r="O38" s="67">
        <f t="shared" si="12"/>
        <v>22.124999999999922</v>
      </c>
      <c r="P38" s="4">
        <f t="shared" si="13"/>
        <v>0</v>
      </c>
    </row>
    <row r="39" spans="2:16" x14ac:dyDescent="0.3">
      <c r="B39" s="5">
        <v>74</v>
      </c>
      <c r="C39" s="7">
        <v>1.9279999999999999</v>
      </c>
      <c r="D39" s="26">
        <v>4.49</v>
      </c>
      <c r="E39" s="1">
        <v>1.86</v>
      </c>
      <c r="F39" s="1">
        <v>0</v>
      </c>
      <c r="G39" s="1">
        <v>0.43</v>
      </c>
      <c r="H39" s="1">
        <v>0</v>
      </c>
      <c r="I39" s="65">
        <v>0</v>
      </c>
      <c r="J39" s="19">
        <f t="shared" si="7"/>
        <v>10.499999999999954</v>
      </c>
      <c r="K39" s="26">
        <f t="shared" si="8"/>
        <v>78.01499999999966</v>
      </c>
      <c r="L39" s="1">
        <f t="shared" si="9"/>
        <v>24.517499999999892</v>
      </c>
      <c r="M39" s="1">
        <f t="shared" si="10"/>
        <v>13.912499999999937</v>
      </c>
      <c r="N39" s="6">
        <f t="shared" si="11"/>
        <v>5.3024999999999771</v>
      </c>
      <c r="O39" s="67">
        <f t="shared" si="12"/>
        <v>6.5624999999999716</v>
      </c>
      <c r="P39" s="4">
        <f t="shared" si="13"/>
        <v>0</v>
      </c>
    </row>
    <row r="40" spans="2:16" x14ac:dyDescent="0.3">
      <c r="B40" s="5">
        <v>75</v>
      </c>
      <c r="C40" s="7">
        <v>1.9419599999999999</v>
      </c>
      <c r="D40" s="26">
        <v>5.03</v>
      </c>
      <c r="E40" s="1">
        <v>2.65</v>
      </c>
      <c r="F40" s="1">
        <v>0</v>
      </c>
      <c r="G40" s="1">
        <v>1.28</v>
      </c>
      <c r="H40" s="1">
        <v>0</v>
      </c>
      <c r="I40" s="65">
        <v>0</v>
      </c>
      <c r="J40" s="19">
        <f t="shared" si="7"/>
        <v>13.959999999999972</v>
      </c>
      <c r="K40" s="26">
        <f t="shared" si="8"/>
        <v>66.449599999999862</v>
      </c>
      <c r="L40" s="1">
        <f t="shared" si="9"/>
        <v>31.479799999999937</v>
      </c>
      <c r="M40" s="1">
        <f t="shared" si="10"/>
        <v>0</v>
      </c>
      <c r="N40" s="6">
        <f t="shared" si="11"/>
        <v>11.935799999999976</v>
      </c>
      <c r="O40" s="67">
        <f t="shared" si="12"/>
        <v>0</v>
      </c>
      <c r="P40" s="4">
        <f t="shared" si="13"/>
        <v>0</v>
      </c>
    </row>
    <row r="41" spans="2:16" x14ac:dyDescent="0.3">
      <c r="B41" s="5" t="s">
        <v>113</v>
      </c>
      <c r="C41" s="7">
        <v>1.9539599999999999</v>
      </c>
      <c r="D41" s="26">
        <v>6.76</v>
      </c>
      <c r="E41" s="1">
        <v>4.8899999999999997</v>
      </c>
      <c r="F41" s="1">
        <v>0</v>
      </c>
      <c r="G41" s="1">
        <v>1.8</v>
      </c>
      <c r="H41" s="1">
        <v>0</v>
      </c>
      <c r="I41" s="65">
        <v>0</v>
      </c>
      <c r="J41" s="19">
        <f t="shared" si="7"/>
        <v>12.000000000000011</v>
      </c>
      <c r="K41" s="26">
        <f t="shared" si="8"/>
        <v>70.740000000000052</v>
      </c>
      <c r="L41" s="1">
        <f t="shared" si="9"/>
        <v>45.240000000000038</v>
      </c>
      <c r="M41" s="1">
        <f t="shared" si="10"/>
        <v>0</v>
      </c>
      <c r="N41" s="6">
        <f t="shared" si="11"/>
        <v>18.480000000000018</v>
      </c>
      <c r="O41" s="67">
        <f t="shared" si="12"/>
        <v>0</v>
      </c>
      <c r="P41" s="4">
        <f t="shared" si="13"/>
        <v>0</v>
      </c>
    </row>
    <row r="42" spans="2:16" x14ac:dyDescent="0.3">
      <c r="B42" s="5" t="s">
        <v>114</v>
      </c>
      <c r="C42" s="7">
        <v>1.96567</v>
      </c>
      <c r="D42" s="26">
        <v>6.39</v>
      </c>
      <c r="E42" s="1">
        <v>3.64</v>
      </c>
      <c r="F42" s="1">
        <v>0</v>
      </c>
      <c r="G42" s="1">
        <v>1.38</v>
      </c>
      <c r="H42" s="1">
        <v>0</v>
      </c>
      <c r="I42" s="65">
        <v>0</v>
      </c>
      <c r="J42" s="19">
        <f t="shared" si="7"/>
        <v>11.710000000000109</v>
      </c>
      <c r="K42" s="26">
        <f t="shared" si="8"/>
        <v>76.993250000000714</v>
      </c>
      <c r="L42" s="1">
        <f t="shared" si="9"/>
        <v>49.943150000000465</v>
      </c>
      <c r="M42" s="1">
        <f t="shared" si="10"/>
        <v>0</v>
      </c>
      <c r="N42" s="6">
        <f t="shared" si="11"/>
        <v>18.618900000000171</v>
      </c>
      <c r="O42" s="67">
        <f t="shared" si="12"/>
        <v>0</v>
      </c>
      <c r="P42" s="4">
        <f t="shared" si="13"/>
        <v>0</v>
      </c>
    </row>
    <row r="43" spans="2:16" x14ac:dyDescent="0.3">
      <c r="B43" s="5" t="s">
        <v>128</v>
      </c>
      <c r="C43" s="7">
        <v>1.9705999999999999</v>
      </c>
      <c r="D43" s="26">
        <v>14.15</v>
      </c>
      <c r="E43" s="1">
        <v>4.9400000000000004</v>
      </c>
      <c r="F43" s="1">
        <v>7.84</v>
      </c>
      <c r="G43" s="1">
        <f>0.36+10.91</f>
        <v>11.27</v>
      </c>
      <c r="H43" s="1">
        <v>7.53</v>
      </c>
      <c r="I43" s="65">
        <v>0</v>
      </c>
      <c r="J43" s="19">
        <f t="shared" si="7"/>
        <v>4.9299999999998789</v>
      </c>
      <c r="K43" s="26">
        <f t="shared" si="8"/>
        <v>50.631099999998753</v>
      </c>
      <c r="L43" s="1">
        <f t="shared" si="9"/>
        <v>21.149699999999481</v>
      </c>
      <c r="M43" s="1">
        <f t="shared" si="10"/>
        <v>19.325599999999525</v>
      </c>
      <c r="N43" s="6">
        <f t="shared" si="11"/>
        <v>31.182249999999232</v>
      </c>
      <c r="O43" s="67">
        <f t="shared" si="12"/>
        <v>18.561449999999546</v>
      </c>
      <c r="P43" s="4">
        <f t="shared" si="13"/>
        <v>0</v>
      </c>
    </row>
    <row r="44" spans="2:16" x14ac:dyDescent="0.3">
      <c r="B44" s="5" t="s">
        <v>115</v>
      </c>
      <c r="C44" s="7">
        <v>1.9773799999999999</v>
      </c>
      <c r="D44" s="26">
        <v>6.45</v>
      </c>
      <c r="E44" s="1">
        <v>4.34</v>
      </c>
      <c r="F44" s="1">
        <v>0</v>
      </c>
      <c r="G44" s="1">
        <v>0.79</v>
      </c>
      <c r="H44" s="1">
        <v>0</v>
      </c>
      <c r="I44" s="65">
        <v>1.03</v>
      </c>
      <c r="J44" s="19">
        <f t="shared" si="7"/>
        <v>6.7800000000000082</v>
      </c>
      <c r="K44" s="26">
        <f t="shared" si="8"/>
        <v>69.834000000000088</v>
      </c>
      <c r="L44" s="1">
        <f t="shared" si="9"/>
        <v>31.459200000000042</v>
      </c>
      <c r="M44" s="1">
        <f t="shared" si="10"/>
        <v>26.577600000000032</v>
      </c>
      <c r="N44" s="6">
        <f t="shared" si="11"/>
        <v>40.883400000000044</v>
      </c>
      <c r="O44" s="67">
        <f t="shared" si="12"/>
        <v>25.52670000000003</v>
      </c>
      <c r="P44" s="4">
        <f t="shared" si="13"/>
        <v>3.4917000000000042</v>
      </c>
    </row>
    <row r="45" spans="2:16" x14ac:dyDescent="0.3">
      <c r="B45" s="5">
        <v>79</v>
      </c>
      <c r="C45" s="7">
        <v>1.9893799999999999</v>
      </c>
      <c r="D45" s="26">
        <v>4.29</v>
      </c>
      <c r="E45" s="1">
        <v>2.91</v>
      </c>
      <c r="F45" s="1">
        <v>0</v>
      </c>
      <c r="G45" s="1">
        <v>0.66</v>
      </c>
      <c r="H45" s="1">
        <v>0</v>
      </c>
      <c r="I45" s="65">
        <v>0</v>
      </c>
      <c r="J45" s="19">
        <f t="shared" si="7"/>
        <v>12.000000000000011</v>
      </c>
      <c r="K45" s="26">
        <f t="shared" si="8"/>
        <v>64.440000000000055</v>
      </c>
      <c r="L45" s="1">
        <f t="shared" si="9"/>
        <v>43.500000000000036</v>
      </c>
      <c r="M45" s="1">
        <f t="shared" si="10"/>
        <v>0</v>
      </c>
      <c r="N45" s="6">
        <f t="shared" si="11"/>
        <v>8.7000000000000082</v>
      </c>
      <c r="O45" s="67">
        <f t="shared" si="12"/>
        <v>0</v>
      </c>
      <c r="P45" s="4">
        <f t="shared" si="13"/>
        <v>6.1800000000000059</v>
      </c>
    </row>
    <row r="46" spans="2:16" x14ac:dyDescent="0.3">
      <c r="B46" s="5">
        <v>80</v>
      </c>
      <c r="C46" s="7">
        <v>2.0103599999999999</v>
      </c>
      <c r="D46" s="26">
        <v>4.28</v>
      </c>
      <c r="E46" s="1">
        <v>2.48</v>
      </c>
      <c r="F46" s="1">
        <v>0</v>
      </c>
      <c r="G46" s="1">
        <v>0.4</v>
      </c>
      <c r="H46" s="1">
        <v>0</v>
      </c>
      <c r="I46" s="65">
        <v>0</v>
      </c>
      <c r="J46" s="19">
        <f t="shared" si="7"/>
        <v>20.979999999999997</v>
      </c>
      <c r="K46" s="26">
        <f t="shared" si="8"/>
        <v>89.899299999999997</v>
      </c>
      <c r="L46" s="1">
        <f t="shared" si="9"/>
        <v>56.5411</v>
      </c>
      <c r="M46" s="1">
        <f t="shared" si="10"/>
        <v>0</v>
      </c>
      <c r="N46" s="6">
        <f t="shared" si="11"/>
        <v>11.119399999999999</v>
      </c>
      <c r="O46" s="67">
        <f t="shared" si="12"/>
        <v>0</v>
      </c>
      <c r="P46" s="4">
        <f t="shared" si="13"/>
        <v>0</v>
      </c>
    </row>
    <row r="47" spans="2:16" x14ac:dyDescent="0.3">
      <c r="B47" s="5" t="s">
        <v>116</v>
      </c>
      <c r="C47" s="7">
        <v>2.0123600000000001</v>
      </c>
      <c r="D47" s="26">
        <v>4.53</v>
      </c>
      <c r="E47" s="1">
        <v>2.74</v>
      </c>
      <c r="F47" s="1">
        <v>0</v>
      </c>
      <c r="G47" s="1">
        <v>0.44</v>
      </c>
      <c r="H47" s="1">
        <v>0</v>
      </c>
      <c r="I47" s="65">
        <v>0</v>
      </c>
      <c r="J47" s="19">
        <f t="shared" si="7"/>
        <v>2.0000000000002238</v>
      </c>
      <c r="K47" s="26">
        <f t="shared" si="8"/>
        <v>8.8100000000009864</v>
      </c>
      <c r="L47" s="1">
        <f t="shared" si="9"/>
        <v>5.2200000000005851</v>
      </c>
      <c r="M47" s="1">
        <f t="shared" si="10"/>
        <v>0</v>
      </c>
      <c r="N47" s="6">
        <f t="shared" si="11"/>
        <v>0.84000000000009412</v>
      </c>
      <c r="O47" s="67">
        <f t="shared" si="12"/>
        <v>0</v>
      </c>
      <c r="P47" s="4">
        <f t="shared" si="13"/>
        <v>0</v>
      </c>
    </row>
    <row r="48" spans="2:16" x14ac:dyDescent="0.3">
      <c r="B48" s="5" t="s">
        <v>117</v>
      </c>
      <c r="C48" s="7">
        <v>2.0299100000000001</v>
      </c>
      <c r="D48" s="26">
        <v>5.47</v>
      </c>
      <c r="E48" s="1">
        <v>1.94</v>
      </c>
      <c r="F48" s="1">
        <v>0.02</v>
      </c>
      <c r="G48" s="1">
        <v>0</v>
      </c>
      <c r="H48" s="1">
        <v>7.0000000000000007E-2</v>
      </c>
      <c r="I48" s="65">
        <v>0</v>
      </c>
      <c r="J48" s="19">
        <f t="shared" si="7"/>
        <v>17.549999999999955</v>
      </c>
      <c r="K48" s="26">
        <f t="shared" si="8"/>
        <v>87.749999999999773</v>
      </c>
      <c r="L48" s="1">
        <f t="shared" si="9"/>
        <v>41.066999999999894</v>
      </c>
      <c r="M48" s="1">
        <f t="shared" si="10"/>
        <v>0.17549999999999955</v>
      </c>
      <c r="N48" s="6">
        <f t="shared" si="11"/>
        <v>3.86099999999999</v>
      </c>
      <c r="O48" s="67">
        <f t="shared" si="12"/>
        <v>0.61424999999999852</v>
      </c>
      <c r="P48" s="4">
        <f t="shared" si="13"/>
        <v>0</v>
      </c>
    </row>
    <row r="49" spans="2:16" x14ac:dyDescent="0.3">
      <c r="B49" s="5" t="s">
        <v>118</v>
      </c>
      <c r="C49" s="7">
        <v>2.0474600000000001</v>
      </c>
      <c r="D49" s="26">
        <v>5.37</v>
      </c>
      <c r="E49" s="1">
        <v>1.81</v>
      </c>
      <c r="F49" s="1">
        <v>0</v>
      </c>
      <c r="G49" s="1">
        <v>0.44</v>
      </c>
      <c r="H49" s="1">
        <v>0</v>
      </c>
      <c r="I49" s="65">
        <v>0</v>
      </c>
      <c r="J49" s="19">
        <f t="shared" si="7"/>
        <v>17.549999999999955</v>
      </c>
      <c r="K49" s="26">
        <f t="shared" si="8"/>
        <v>95.120999999999754</v>
      </c>
      <c r="L49" s="1">
        <f t="shared" si="9"/>
        <v>32.906249999999915</v>
      </c>
      <c r="M49" s="1">
        <f t="shared" si="10"/>
        <v>0.17549999999999955</v>
      </c>
      <c r="N49" s="6">
        <f t="shared" si="11"/>
        <v>3.86099999999999</v>
      </c>
      <c r="O49" s="67">
        <f t="shared" si="12"/>
        <v>0.61424999999999852</v>
      </c>
      <c r="P49" s="4">
        <f t="shared" si="13"/>
        <v>0</v>
      </c>
    </row>
    <row r="50" spans="2:16" x14ac:dyDescent="0.3">
      <c r="B50" s="5">
        <v>84</v>
      </c>
      <c r="C50" s="7">
        <v>2.0494599999999998</v>
      </c>
      <c r="D50" s="26">
        <v>4.97</v>
      </c>
      <c r="E50" s="1">
        <v>1.74</v>
      </c>
      <c r="F50" s="1">
        <v>0</v>
      </c>
      <c r="G50" s="1">
        <v>0.47</v>
      </c>
      <c r="H50" s="1">
        <v>0</v>
      </c>
      <c r="I50" s="65">
        <v>0</v>
      </c>
      <c r="J50" s="19">
        <f t="shared" si="7"/>
        <v>1.9999999999997797</v>
      </c>
      <c r="K50" s="26">
        <f t="shared" si="8"/>
        <v>10.339999999998861</v>
      </c>
      <c r="L50" s="1">
        <f t="shared" si="9"/>
        <v>3.549999999999609</v>
      </c>
      <c r="M50" s="1">
        <f t="shared" si="10"/>
        <v>0</v>
      </c>
      <c r="N50" s="6">
        <f t="shared" si="11"/>
        <v>0.90999999999989967</v>
      </c>
      <c r="O50" s="67">
        <f t="shared" si="12"/>
        <v>0</v>
      </c>
      <c r="P50" s="4">
        <f t="shared" si="13"/>
        <v>0</v>
      </c>
    </row>
    <row r="51" spans="2:16" x14ac:dyDescent="0.3">
      <c r="B51" s="5">
        <v>85</v>
      </c>
      <c r="C51" s="7">
        <v>2.0680000000000001</v>
      </c>
      <c r="D51" s="26">
        <v>4.57</v>
      </c>
      <c r="E51" s="1">
        <v>2.0499999999999998</v>
      </c>
      <c r="F51" s="1">
        <v>0</v>
      </c>
      <c r="G51" s="1">
        <v>0.17</v>
      </c>
      <c r="H51" s="1">
        <v>0</v>
      </c>
      <c r="I51" s="65">
        <v>0</v>
      </c>
      <c r="J51" s="19">
        <f t="shared" si="7"/>
        <v>18.540000000000223</v>
      </c>
      <c r="K51" s="26">
        <f t="shared" si="8"/>
        <v>88.435800000001052</v>
      </c>
      <c r="L51" s="1">
        <f t="shared" si="9"/>
        <v>35.133300000000425</v>
      </c>
      <c r="M51" s="1">
        <f t="shared" si="10"/>
        <v>0</v>
      </c>
      <c r="N51" s="6">
        <f t="shared" si="11"/>
        <v>5.9328000000000713</v>
      </c>
      <c r="O51" s="67">
        <f t="shared" si="12"/>
        <v>0</v>
      </c>
      <c r="P51" s="4">
        <f t="shared" si="13"/>
        <v>0</v>
      </c>
    </row>
    <row r="52" spans="2:16" x14ac:dyDescent="0.3">
      <c r="B52" s="5">
        <v>86</v>
      </c>
      <c r="C52" s="7">
        <v>2.0880000000000001</v>
      </c>
      <c r="D52" s="26">
        <v>4.46</v>
      </c>
      <c r="E52" s="1">
        <v>1.97</v>
      </c>
      <c r="F52" s="1">
        <v>0</v>
      </c>
      <c r="G52" s="1">
        <v>0</v>
      </c>
      <c r="H52" s="1">
        <v>0</v>
      </c>
      <c r="I52" s="65">
        <v>0</v>
      </c>
      <c r="J52" s="19">
        <f t="shared" si="7"/>
        <v>20.000000000000018</v>
      </c>
      <c r="K52" s="26">
        <f t="shared" si="8"/>
        <v>90.300000000000097</v>
      </c>
      <c r="L52" s="1">
        <f t="shared" si="9"/>
        <v>40.200000000000031</v>
      </c>
      <c r="M52" s="1">
        <f t="shared" si="10"/>
        <v>0</v>
      </c>
      <c r="N52" s="6">
        <f t="shared" si="11"/>
        <v>1.7000000000000017</v>
      </c>
      <c r="O52" s="67">
        <f t="shared" si="12"/>
        <v>0</v>
      </c>
      <c r="P52" s="4">
        <f t="shared" si="13"/>
        <v>0</v>
      </c>
    </row>
    <row r="53" spans="2:16" x14ac:dyDescent="0.3">
      <c r="B53" s="5">
        <v>87</v>
      </c>
      <c r="C53" s="7">
        <v>2.0990000000000002</v>
      </c>
      <c r="D53" s="26">
        <v>4.51</v>
      </c>
      <c r="E53" s="1">
        <v>1.37</v>
      </c>
      <c r="F53" s="1">
        <v>0</v>
      </c>
      <c r="G53" s="1">
        <v>0</v>
      </c>
      <c r="H53" s="1">
        <v>0</v>
      </c>
      <c r="I53" s="65">
        <v>0</v>
      </c>
      <c r="J53" s="19">
        <f t="shared" si="7"/>
        <v>11.000000000000121</v>
      </c>
      <c r="K53" s="26">
        <f t="shared" si="8"/>
        <v>49.335000000000534</v>
      </c>
      <c r="L53" s="1">
        <f t="shared" si="9"/>
        <v>18.3700000000002</v>
      </c>
      <c r="M53" s="1">
        <f t="shared" si="10"/>
        <v>0</v>
      </c>
      <c r="N53" s="6">
        <f t="shared" si="11"/>
        <v>0</v>
      </c>
      <c r="O53" s="67">
        <f t="shared" si="12"/>
        <v>0</v>
      </c>
      <c r="P53" s="4">
        <f t="shared" si="13"/>
        <v>0</v>
      </c>
    </row>
    <row r="54" spans="2:16" x14ac:dyDescent="0.3">
      <c r="B54" s="5" t="s">
        <v>119</v>
      </c>
      <c r="C54" s="7">
        <v>2.1143100000000001</v>
      </c>
      <c r="D54" s="26">
        <v>4.59</v>
      </c>
      <c r="E54" s="1">
        <v>1.71</v>
      </c>
      <c r="F54" s="1">
        <v>0</v>
      </c>
      <c r="G54" s="1">
        <v>0</v>
      </c>
      <c r="H54" s="1">
        <v>0</v>
      </c>
      <c r="I54" s="65">
        <v>0</v>
      </c>
      <c r="J54" s="19">
        <f t="shared" si="7"/>
        <v>15.309999999999935</v>
      </c>
      <c r="K54" s="26">
        <f t="shared" si="8"/>
        <v>69.660499999999701</v>
      </c>
      <c r="L54" s="1">
        <f t="shared" si="9"/>
        <v>23.577399999999901</v>
      </c>
      <c r="M54" s="1">
        <f t="shared" si="10"/>
        <v>0</v>
      </c>
      <c r="N54" s="6">
        <f t="shared" si="11"/>
        <v>0</v>
      </c>
      <c r="O54" s="67">
        <f t="shared" si="12"/>
        <v>0</v>
      </c>
      <c r="P54" s="4">
        <f t="shared" si="13"/>
        <v>0</v>
      </c>
    </row>
    <row r="55" spans="2:16" x14ac:dyDescent="0.3">
      <c r="B55" s="5" t="s">
        <v>120</v>
      </c>
      <c r="C55" s="7">
        <v>2.12384</v>
      </c>
      <c r="D55" s="26">
        <v>4.46</v>
      </c>
      <c r="E55" s="1">
        <v>2.0699999999999998</v>
      </c>
      <c r="F55" s="1">
        <v>0</v>
      </c>
      <c r="G55" s="1">
        <v>0.08</v>
      </c>
      <c r="H55" s="1">
        <v>0</v>
      </c>
      <c r="I55" s="65">
        <v>0</v>
      </c>
      <c r="J55" s="19">
        <f t="shared" si="7"/>
        <v>9.5299999999998164</v>
      </c>
      <c r="K55" s="26">
        <f t="shared" si="8"/>
        <v>43.123249999999175</v>
      </c>
      <c r="L55" s="1">
        <f t="shared" si="9"/>
        <v>18.011699999999653</v>
      </c>
      <c r="M55" s="1">
        <f t="shared" si="10"/>
        <v>0</v>
      </c>
      <c r="N55" s="6">
        <f t="shared" si="11"/>
        <v>0.38119999999999266</v>
      </c>
      <c r="O55" s="67">
        <f t="shared" si="12"/>
        <v>0</v>
      </c>
      <c r="P55" s="4">
        <f t="shared" si="13"/>
        <v>0</v>
      </c>
    </row>
    <row r="56" spans="2:16" x14ac:dyDescent="0.3">
      <c r="B56" s="5" t="s">
        <v>121</v>
      </c>
      <c r="C56" s="7">
        <v>2.1333700000000002</v>
      </c>
      <c r="D56" s="26">
        <v>4.5199999999999996</v>
      </c>
      <c r="E56" s="1">
        <v>2.57</v>
      </c>
      <c r="F56" s="1">
        <v>0</v>
      </c>
      <c r="G56" s="1">
        <v>0.43</v>
      </c>
      <c r="H56" s="1">
        <v>0</v>
      </c>
      <c r="I56" s="65">
        <v>0</v>
      </c>
      <c r="J56" s="19">
        <f t="shared" si="7"/>
        <v>9.5300000000002605</v>
      </c>
      <c r="K56" s="26">
        <f t="shared" si="8"/>
        <v>42.789700000001169</v>
      </c>
      <c r="L56" s="1">
        <f t="shared" si="9"/>
        <v>22.109600000000604</v>
      </c>
      <c r="M56" s="1">
        <f t="shared" si="10"/>
        <v>0</v>
      </c>
      <c r="N56" s="6">
        <f t="shared" si="11"/>
        <v>2.4301500000000664</v>
      </c>
      <c r="O56" s="67">
        <f t="shared" si="12"/>
        <v>0</v>
      </c>
      <c r="P56" s="4">
        <f t="shared" si="13"/>
        <v>0</v>
      </c>
    </row>
    <row r="57" spans="2:16" x14ac:dyDescent="0.3">
      <c r="B57" s="5">
        <v>91</v>
      </c>
      <c r="C57" s="7">
        <v>2.153</v>
      </c>
      <c r="D57" s="26">
        <v>4.3899999999999997</v>
      </c>
      <c r="E57" s="1">
        <v>1.81</v>
      </c>
      <c r="F57" s="1">
        <v>0</v>
      </c>
      <c r="G57" s="1">
        <v>0</v>
      </c>
      <c r="H57" s="1">
        <v>0</v>
      </c>
      <c r="I57" s="65">
        <v>0</v>
      </c>
      <c r="J57" s="19">
        <f t="shared" si="7"/>
        <v>19.629999999999814</v>
      </c>
      <c r="K57" s="26">
        <f t="shared" si="8"/>
        <v>87.451649999999177</v>
      </c>
      <c r="L57" s="1">
        <f t="shared" si="9"/>
        <v>42.989699999999594</v>
      </c>
      <c r="M57" s="1">
        <f t="shared" si="10"/>
        <v>0</v>
      </c>
      <c r="N57" s="6">
        <f t="shared" si="11"/>
        <v>4.2204499999999596</v>
      </c>
      <c r="O57" s="67">
        <f t="shared" si="12"/>
        <v>0</v>
      </c>
      <c r="P57" s="4">
        <f t="shared" si="13"/>
        <v>0</v>
      </c>
    </row>
    <row r="58" spans="2:16" x14ac:dyDescent="0.3">
      <c r="B58" s="5" t="s">
        <v>122</v>
      </c>
      <c r="C58" s="7">
        <v>2.17239</v>
      </c>
      <c r="D58" s="26">
        <v>5.31</v>
      </c>
      <c r="E58" s="1">
        <v>1.46</v>
      </c>
      <c r="F58" s="1">
        <v>0.04</v>
      </c>
      <c r="G58" s="1">
        <v>0</v>
      </c>
      <c r="H58" s="1">
        <v>0.08</v>
      </c>
      <c r="I58" s="65">
        <v>0</v>
      </c>
      <c r="J58" s="19">
        <f t="shared" si="7"/>
        <v>19.390000000000018</v>
      </c>
      <c r="K58" s="26">
        <f t="shared" si="8"/>
        <v>94.041500000000084</v>
      </c>
      <c r="L58" s="1">
        <f t="shared" si="9"/>
        <v>31.70265000000003</v>
      </c>
      <c r="M58" s="1">
        <f t="shared" si="10"/>
        <v>0.38780000000000037</v>
      </c>
      <c r="N58" s="6">
        <f t="shared" si="11"/>
        <v>0</v>
      </c>
      <c r="O58" s="67">
        <f t="shared" si="12"/>
        <v>0.77560000000000073</v>
      </c>
      <c r="P58" s="4">
        <f t="shared" si="13"/>
        <v>0</v>
      </c>
    </row>
    <row r="59" spans="2:16" x14ac:dyDescent="0.3">
      <c r="B59" s="5" t="s">
        <v>123</v>
      </c>
      <c r="C59" s="7">
        <v>2.1800000000000002</v>
      </c>
      <c r="D59" s="26">
        <v>5.71</v>
      </c>
      <c r="E59" s="1">
        <v>1.71</v>
      </c>
      <c r="F59" s="1">
        <v>0</v>
      </c>
      <c r="G59" s="1">
        <v>0</v>
      </c>
      <c r="H59" s="1">
        <v>0</v>
      </c>
      <c r="I59" s="65">
        <v>0</v>
      </c>
      <c r="J59" s="19">
        <f t="shared" si="7"/>
        <v>7.6100000000001167</v>
      </c>
      <c r="K59" s="26">
        <f t="shared" si="8"/>
        <v>41.93110000000064</v>
      </c>
      <c r="L59" s="1">
        <f t="shared" si="9"/>
        <v>12.061850000000184</v>
      </c>
      <c r="M59" s="1">
        <f t="shared" si="10"/>
        <v>0.15220000000000233</v>
      </c>
      <c r="N59" s="6">
        <f t="shared" si="11"/>
        <v>0</v>
      </c>
      <c r="O59" s="67">
        <f t="shared" si="12"/>
        <v>0.30440000000000467</v>
      </c>
      <c r="P59" s="4">
        <f t="shared" si="13"/>
        <v>0</v>
      </c>
    </row>
    <row r="60" spans="2:16" x14ac:dyDescent="0.3">
      <c r="B60" s="5" t="s">
        <v>124</v>
      </c>
      <c r="C60" s="7">
        <v>2.1878700000000002</v>
      </c>
      <c r="D60" s="26">
        <v>4.8899999999999997</v>
      </c>
      <c r="E60" s="1">
        <v>1.63</v>
      </c>
      <c r="F60" s="1">
        <v>0</v>
      </c>
      <c r="G60" s="1">
        <v>0</v>
      </c>
      <c r="H60" s="1">
        <v>0</v>
      </c>
      <c r="I60" s="65">
        <v>0</v>
      </c>
      <c r="J60" s="19">
        <f t="shared" si="7"/>
        <v>7.8700000000000436</v>
      </c>
      <c r="K60" s="26">
        <f t="shared" si="8"/>
        <v>41.711000000000233</v>
      </c>
      <c r="L60" s="1">
        <f t="shared" si="9"/>
        <v>13.142900000000072</v>
      </c>
      <c r="M60" s="1">
        <f t="shared" si="10"/>
        <v>0</v>
      </c>
      <c r="N60" s="6">
        <f t="shared" si="11"/>
        <v>0</v>
      </c>
      <c r="O60" s="67">
        <f t="shared" si="12"/>
        <v>0</v>
      </c>
      <c r="P60" s="4">
        <f t="shared" si="13"/>
        <v>0</v>
      </c>
    </row>
    <row r="61" spans="2:16" x14ac:dyDescent="0.3">
      <c r="B61" s="5">
        <v>95</v>
      </c>
      <c r="C61" s="7">
        <v>2.2010000000000001</v>
      </c>
      <c r="D61" s="26">
        <v>4.91</v>
      </c>
      <c r="E61" s="1">
        <v>1.47</v>
      </c>
      <c r="F61" s="1">
        <v>0</v>
      </c>
      <c r="G61" s="1">
        <v>0</v>
      </c>
      <c r="H61" s="1">
        <v>0</v>
      </c>
      <c r="I61" s="65">
        <v>0</v>
      </c>
      <c r="J61" s="19">
        <f t="shared" si="7"/>
        <v>13.129999999999864</v>
      </c>
      <c r="K61" s="26">
        <f t="shared" si="8"/>
        <v>64.336999999999335</v>
      </c>
      <c r="L61" s="1">
        <f t="shared" si="9"/>
        <v>20.351499999999788</v>
      </c>
      <c r="M61" s="1">
        <f t="shared" si="10"/>
        <v>0</v>
      </c>
      <c r="N61" s="6">
        <f t="shared" si="11"/>
        <v>0</v>
      </c>
      <c r="O61" s="67">
        <f t="shared" si="12"/>
        <v>0</v>
      </c>
      <c r="P61" s="4">
        <f t="shared" si="13"/>
        <v>0</v>
      </c>
    </row>
    <row r="62" spans="2:16" x14ac:dyDescent="0.3">
      <c r="B62" s="5">
        <v>96</v>
      </c>
      <c r="C62" s="7">
        <v>2.2153900000000002</v>
      </c>
      <c r="D62" s="26">
        <v>4.45</v>
      </c>
      <c r="E62" s="1">
        <v>1.99</v>
      </c>
      <c r="F62" s="1">
        <v>0</v>
      </c>
      <c r="G62" s="1">
        <v>0</v>
      </c>
      <c r="H62" s="1">
        <v>0</v>
      </c>
      <c r="I62" s="65">
        <v>0</v>
      </c>
      <c r="J62" s="19">
        <f t="shared" si="7"/>
        <v>14.390000000000125</v>
      </c>
      <c r="K62" s="26">
        <f t="shared" si="8"/>
        <v>67.345200000000574</v>
      </c>
      <c r="L62" s="1">
        <f t="shared" si="9"/>
        <v>24.894700000000217</v>
      </c>
      <c r="M62" s="1">
        <f t="shared" si="10"/>
        <v>0</v>
      </c>
      <c r="N62" s="6">
        <f t="shared" si="11"/>
        <v>0</v>
      </c>
      <c r="O62" s="67">
        <f t="shared" si="12"/>
        <v>0</v>
      </c>
      <c r="P62" s="4">
        <f t="shared" si="13"/>
        <v>0</v>
      </c>
    </row>
    <row r="63" spans="2:16" x14ac:dyDescent="0.3">
      <c r="B63" s="5" t="s">
        <v>125</v>
      </c>
      <c r="C63" s="7">
        <v>2.2223899999999999</v>
      </c>
      <c r="D63" s="26">
        <v>4.72</v>
      </c>
      <c r="E63" s="1">
        <v>2.42</v>
      </c>
      <c r="F63" s="1">
        <v>0</v>
      </c>
      <c r="G63" s="1">
        <v>0.13</v>
      </c>
      <c r="H63" s="1">
        <v>0</v>
      </c>
      <c r="I63" s="65">
        <v>0</v>
      </c>
      <c r="J63" s="19">
        <f t="shared" si="7"/>
        <v>6.9999999999996732</v>
      </c>
      <c r="K63" s="26">
        <f t="shared" si="8"/>
        <v>32.0949999999985</v>
      </c>
      <c r="L63" s="1">
        <f t="shared" si="9"/>
        <v>15.434999999999279</v>
      </c>
      <c r="M63" s="1">
        <f t="shared" si="10"/>
        <v>0</v>
      </c>
      <c r="N63" s="6">
        <f t="shared" si="11"/>
        <v>0.45499999999997875</v>
      </c>
      <c r="O63" s="67">
        <f t="shared" si="12"/>
        <v>0</v>
      </c>
      <c r="P63" s="4">
        <f t="shared" si="13"/>
        <v>0</v>
      </c>
    </row>
    <row r="64" spans="2:16" x14ac:dyDescent="0.3">
      <c r="B64" s="5">
        <v>98</v>
      </c>
      <c r="C64" s="7">
        <v>2.2320000000000002</v>
      </c>
      <c r="D64" s="26">
        <v>4.8499999999999996</v>
      </c>
      <c r="E64" s="1">
        <v>3.53</v>
      </c>
      <c r="F64" s="1">
        <v>0</v>
      </c>
      <c r="G64" s="1">
        <f>0.33+0.08</f>
        <v>0.41000000000000003</v>
      </c>
      <c r="H64" s="1">
        <v>0</v>
      </c>
      <c r="I64" s="65">
        <v>0</v>
      </c>
      <c r="J64" s="19">
        <f t="shared" si="7"/>
        <v>9.6100000000003405</v>
      </c>
      <c r="K64" s="26">
        <f t="shared" si="8"/>
        <v>45.983850000001631</v>
      </c>
      <c r="L64" s="1">
        <f t="shared" si="9"/>
        <v>28.589750000001011</v>
      </c>
      <c r="M64" s="1">
        <f t="shared" si="10"/>
        <v>0</v>
      </c>
      <c r="N64" s="6">
        <f t="shared" si="11"/>
        <v>2.5947000000000919</v>
      </c>
      <c r="O64" s="67">
        <f t="shared" si="12"/>
        <v>0</v>
      </c>
      <c r="P64" s="4">
        <f t="shared" si="13"/>
        <v>0</v>
      </c>
    </row>
    <row r="65" spans="2:16" x14ac:dyDescent="0.3">
      <c r="B65" s="5" t="s">
        <v>126</v>
      </c>
      <c r="C65" s="7">
        <v>2.242</v>
      </c>
      <c r="D65" s="26">
        <v>5.5</v>
      </c>
      <c r="E65" s="1">
        <v>3.63</v>
      </c>
      <c r="F65" s="1">
        <v>0</v>
      </c>
      <c r="G65" s="1">
        <v>0.81</v>
      </c>
      <c r="H65" s="1">
        <v>0</v>
      </c>
      <c r="I65" s="65">
        <v>0</v>
      </c>
      <c r="J65" s="19">
        <f t="shared" si="7"/>
        <v>9.9999999999997868</v>
      </c>
      <c r="K65" s="26">
        <f t="shared" si="8"/>
        <v>51.749999999998892</v>
      </c>
      <c r="L65" s="1">
        <f t="shared" si="9"/>
        <v>35.799999999999237</v>
      </c>
      <c r="M65" s="1">
        <f t="shared" si="10"/>
        <v>0</v>
      </c>
      <c r="N65" s="6">
        <f t="shared" si="11"/>
        <v>6.0999999999998709</v>
      </c>
      <c r="O65" s="67">
        <f t="shared" si="12"/>
        <v>0</v>
      </c>
      <c r="P65" s="4">
        <f t="shared" si="13"/>
        <v>0</v>
      </c>
    </row>
    <row r="66" spans="2:16" x14ac:dyDescent="0.3">
      <c r="B66" s="5">
        <v>100</v>
      </c>
      <c r="C66" s="7">
        <v>2.2529300000000001</v>
      </c>
      <c r="D66" s="26">
        <v>5.87</v>
      </c>
      <c r="E66" s="1">
        <v>2.77</v>
      </c>
      <c r="F66" s="1">
        <v>0</v>
      </c>
      <c r="G66" s="1">
        <v>0.98</v>
      </c>
      <c r="H66" s="1">
        <v>0</v>
      </c>
      <c r="I66" s="65">
        <v>0</v>
      </c>
      <c r="J66" s="19">
        <f t="shared" si="7"/>
        <v>10.930000000000106</v>
      </c>
      <c r="K66" s="26">
        <f t="shared" si="8"/>
        <v>62.137050000000613</v>
      </c>
      <c r="L66" s="1">
        <f t="shared" si="9"/>
        <v>34.97600000000034</v>
      </c>
      <c r="M66" s="1">
        <f t="shared" si="10"/>
        <v>0</v>
      </c>
      <c r="N66" s="6">
        <f t="shared" si="11"/>
        <v>9.7823500000000951</v>
      </c>
      <c r="O66" s="67">
        <f t="shared" si="12"/>
        <v>0</v>
      </c>
      <c r="P66" s="4">
        <f t="shared" si="13"/>
        <v>0</v>
      </c>
    </row>
    <row r="67" spans="2:16" x14ac:dyDescent="0.3">
      <c r="B67" s="5" t="s">
        <v>127</v>
      </c>
      <c r="C67" s="7">
        <v>2.2634099999999999</v>
      </c>
      <c r="D67" s="26">
        <v>5.98</v>
      </c>
      <c r="E67" s="1">
        <v>3.22</v>
      </c>
      <c r="F67" s="1">
        <v>0</v>
      </c>
      <c r="G67" s="1">
        <v>1.33</v>
      </c>
      <c r="H67" s="1">
        <v>0</v>
      </c>
      <c r="I67" s="65">
        <v>0</v>
      </c>
      <c r="J67" s="19">
        <f t="shared" si="7"/>
        <v>10.479999999999823</v>
      </c>
      <c r="K67" s="26">
        <f t="shared" si="8"/>
        <v>62.093999999998957</v>
      </c>
      <c r="L67" s="1">
        <f t="shared" si="9"/>
        <v>31.38759999999947</v>
      </c>
      <c r="M67" s="1">
        <f t="shared" si="10"/>
        <v>0</v>
      </c>
      <c r="N67" s="6">
        <f t="shared" si="11"/>
        <v>12.104399999999796</v>
      </c>
      <c r="O67" s="67">
        <f t="shared" si="12"/>
        <v>0</v>
      </c>
      <c r="P67" s="4">
        <f t="shared" si="13"/>
        <v>0</v>
      </c>
    </row>
    <row r="68" spans="2:16" ht="15" thickBot="1" x14ac:dyDescent="0.35">
      <c r="B68" s="5">
        <v>102</v>
      </c>
      <c r="C68" s="7">
        <v>2.27041</v>
      </c>
      <c r="D68" s="26">
        <v>4.37</v>
      </c>
      <c r="E68" s="1">
        <v>2.1800000000000002</v>
      </c>
      <c r="F68" s="1">
        <v>0</v>
      </c>
      <c r="G68" s="1">
        <v>0.54</v>
      </c>
      <c r="H68" s="1">
        <v>0</v>
      </c>
      <c r="I68" s="65">
        <v>0</v>
      </c>
      <c r="J68" s="19">
        <f t="shared" si="7"/>
        <v>7.0000000000001172</v>
      </c>
      <c r="K68" s="26">
        <f t="shared" si="8"/>
        <v>36.225000000000612</v>
      </c>
      <c r="L68" s="1">
        <f t="shared" si="9"/>
        <v>18.900000000000318</v>
      </c>
      <c r="M68" s="1">
        <f t="shared" si="10"/>
        <v>0</v>
      </c>
      <c r="N68" s="6">
        <f t="shared" si="11"/>
        <v>6.5450000000001101</v>
      </c>
      <c r="O68" s="67">
        <f t="shared" si="12"/>
        <v>0</v>
      </c>
      <c r="P68" s="4">
        <f t="shared" si="13"/>
        <v>0</v>
      </c>
    </row>
    <row r="69" spans="2:16" s="37" customFormat="1" ht="65.7" customHeight="1" thickTop="1" thickBot="1" x14ac:dyDescent="0.35">
      <c r="B69" s="142" t="s">
        <v>133</v>
      </c>
      <c r="C69" s="143"/>
      <c r="D69" s="143"/>
      <c r="E69" s="143"/>
      <c r="F69" s="143"/>
      <c r="G69" s="143"/>
      <c r="H69" s="143"/>
      <c r="I69" s="144"/>
      <c r="J69" s="40">
        <f t="shared" ref="J69:P69" si="14">SUM(J4:J68)</f>
        <v>753.73</v>
      </c>
      <c r="K69" s="41">
        <f t="shared" si="14"/>
        <v>4699.164749999999</v>
      </c>
      <c r="L69" s="42">
        <f t="shared" si="14"/>
        <v>2124.0103499999977</v>
      </c>
      <c r="M69" s="42">
        <f t="shared" si="14"/>
        <v>170.29759999999939</v>
      </c>
      <c r="N69" s="43">
        <f t="shared" si="14"/>
        <v>750.64079999999922</v>
      </c>
      <c r="O69" s="68">
        <f t="shared" si="14"/>
        <v>218.91699999999969</v>
      </c>
      <c r="P69" s="44">
        <f t="shared" si="14"/>
        <v>18.067700000000027</v>
      </c>
    </row>
    <row r="70" spans="2:16" ht="15" thickTop="1" x14ac:dyDescent="0.3"/>
    <row r="71" spans="2:16" ht="18" x14ac:dyDescent="0.35">
      <c r="B71" s="54" t="s">
        <v>26</v>
      </c>
      <c r="C71" s="38"/>
      <c r="D71" s="38"/>
      <c r="E71" s="38"/>
      <c r="F71" s="134">
        <f>K69</f>
        <v>4699.164749999999</v>
      </c>
      <c r="G71" s="57" t="s">
        <v>36</v>
      </c>
    </row>
    <row r="72" spans="2:16" ht="18" x14ac:dyDescent="0.35">
      <c r="B72" s="54" t="s">
        <v>27</v>
      </c>
      <c r="C72" s="38"/>
      <c r="D72" s="38"/>
      <c r="E72" s="38"/>
      <c r="F72" s="134">
        <f>L69</f>
        <v>2124.0103499999977</v>
      </c>
      <c r="G72" s="57" t="s">
        <v>37</v>
      </c>
    </row>
    <row r="73" spans="2:16" ht="18" x14ac:dyDescent="0.35">
      <c r="B73" s="54" t="s">
        <v>28</v>
      </c>
      <c r="C73" s="38"/>
      <c r="D73" s="38"/>
      <c r="E73" s="38"/>
      <c r="F73" s="134">
        <f>M69</f>
        <v>170.29759999999939</v>
      </c>
      <c r="G73" s="57" t="s">
        <v>37</v>
      </c>
    </row>
    <row r="74" spans="2:16" ht="18" x14ac:dyDescent="0.35">
      <c r="B74" s="54" t="s">
        <v>29</v>
      </c>
      <c r="C74" s="38"/>
      <c r="D74" s="38"/>
      <c r="E74" s="38"/>
      <c r="F74" s="134">
        <f>N69</f>
        <v>750.64079999999922</v>
      </c>
      <c r="G74" s="57" t="s">
        <v>36</v>
      </c>
    </row>
    <row r="75" spans="2:16" ht="18" x14ac:dyDescent="0.35">
      <c r="B75" s="54" t="s">
        <v>30</v>
      </c>
      <c r="C75" s="38"/>
      <c r="D75" s="38"/>
      <c r="E75" s="38"/>
      <c r="F75" s="134">
        <f>O69</f>
        <v>218.91699999999969</v>
      </c>
      <c r="G75" s="57" t="s">
        <v>36</v>
      </c>
    </row>
    <row r="76" spans="2:16" ht="15.6" x14ac:dyDescent="0.3">
      <c r="B76" s="54" t="s">
        <v>43</v>
      </c>
      <c r="F76" s="134">
        <f>P69</f>
        <v>18.067700000000027</v>
      </c>
      <c r="G76" s="57" t="s">
        <v>36</v>
      </c>
    </row>
  </sheetData>
  <mergeCells count="3">
    <mergeCell ref="B1:M1"/>
    <mergeCell ref="N1:O1"/>
    <mergeCell ref="B69:I6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CDB72-A18F-49B9-B29E-B3A619DB88F7}">
  <sheetPr>
    <tabColor rgb="FF00B050"/>
  </sheetPr>
  <dimension ref="B3:H9"/>
  <sheetViews>
    <sheetView workbookViewId="0">
      <selection activeCell="J14" sqref="J14"/>
    </sheetView>
  </sheetViews>
  <sheetFormatPr defaultRowHeight="14.4" x14ac:dyDescent="0.3"/>
  <cols>
    <col min="5" max="5" width="14.109375" customWidth="1"/>
    <col min="6" max="6" width="10.109375" customWidth="1"/>
    <col min="7" max="7" width="12.88671875" customWidth="1"/>
    <col min="8" max="8" width="12.5546875" customWidth="1"/>
  </cols>
  <sheetData>
    <row r="3" spans="2:8" ht="25.8" x14ac:dyDescent="0.3">
      <c r="C3" s="133" t="s">
        <v>157</v>
      </c>
      <c r="G3" s="149" t="s">
        <v>23</v>
      </c>
      <c r="H3" s="150"/>
    </row>
    <row r="4" spans="2:8" ht="15" thickBot="1" x14ac:dyDescent="0.35"/>
    <row r="5" spans="2:8" ht="16.2" thickBot="1" x14ac:dyDescent="0.35">
      <c r="B5" s="145" t="s">
        <v>132</v>
      </c>
      <c r="C5" s="146"/>
      <c r="D5" s="146"/>
      <c r="E5" s="146"/>
      <c r="F5" s="146"/>
      <c r="G5" s="146"/>
      <c r="H5" s="147"/>
    </row>
    <row r="6" spans="2:8" x14ac:dyDescent="0.3">
      <c r="B6" s="112" t="s">
        <v>67</v>
      </c>
      <c r="C6" s="113" t="s">
        <v>68</v>
      </c>
      <c r="D6" s="114" t="s">
        <v>69</v>
      </c>
      <c r="E6" s="112" t="s">
        <v>70</v>
      </c>
      <c r="F6" s="115" t="s">
        <v>71</v>
      </c>
      <c r="G6" s="112" t="s">
        <v>72</v>
      </c>
      <c r="H6" s="115" t="s">
        <v>73</v>
      </c>
    </row>
    <row r="7" spans="2:8" ht="15" thickBot="1" x14ac:dyDescent="0.35">
      <c r="B7" s="116" t="s">
        <v>74</v>
      </c>
      <c r="C7" s="117" t="s">
        <v>75</v>
      </c>
      <c r="D7" s="118">
        <v>7</v>
      </c>
      <c r="E7" s="116" t="s">
        <v>76</v>
      </c>
      <c r="F7" s="119">
        <v>3</v>
      </c>
      <c r="G7" s="116" t="s">
        <v>76</v>
      </c>
      <c r="H7" s="119">
        <v>0</v>
      </c>
    </row>
    <row r="8" spans="2:8" x14ac:dyDescent="0.3">
      <c r="B8" s="120" t="s">
        <v>77</v>
      </c>
      <c r="C8" s="148" t="s">
        <v>78</v>
      </c>
      <c r="D8" s="148"/>
      <c r="E8" s="148"/>
      <c r="F8" s="148"/>
      <c r="G8" s="148"/>
      <c r="H8" s="148"/>
    </row>
    <row r="9" spans="2:8" x14ac:dyDescent="0.3">
      <c r="B9" s="121"/>
      <c r="C9" s="121" t="s">
        <v>129</v>
      </c>
      <c r="D9" s="121"/>
      <c r="E9" s="121"/>
      <c r="F9" s="121"/>
      <c r="G9" s="121"/>
      <c r="H9" s="121"/>
    </row>
  </sheetData>
  <mergeCells count="3">
    <mergeCell ref="B5:H5"/>
    <mergeCell ref="C8:H8"/>
    <mergeCell ref="G3:H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1C577-25E6-4B2B-B237-187E140844AA}">
  <sheetPr>
    <tabColor rgb="FF00B050"/>
  </sheetPr>
  <dimension ref="B3:J16"/>
  <sheetViews>
    <sheetView topLeftCell="A2" workbookViewId="0">
      <selection activeCell="D15" sqref="D15:E16"/>
    </sheetView>
  </sheetViews>
  <sheetFormatPr defaultRowHeight="14.4" x14ac:dyDescent="0.3"/>
  <cols>
    <col min="2" max="2" width="11.88671875" bestFit="1" customWidth="1"/>
    <col min="3" max="3" width="9.88671875" customWidth="1"/>
    <col min="4" max="4" width="25.5546875" customWidth="1"/>
  </cols>
  <sheetData>
    <row r="3" spans="2:10" ht="29.1" customHeight="1" x14ac:dyDescent="0.3">
      <c r="C3" s="149" t="s">
        <v>34</v>
      </c>
      <c r="D3" s="149"/>
      <c r="E3" s="149"/>
      <c r="F3" s="149"/>
      <c r="G3" s="149"/>
      <c r="H3" s="149"/>
      <c r="I3" s="149" t="s">
        <v>45</v>
      </c>
      <c r="J3" s="149"/>
    </row>
    <row r="4" spans="2:10" ht="29.1" customHeight="1" thickBot="1" x14ac:dyDescent="0.35">
      <c r="C4" s="45"/>
      <c r="D4" s="45"/>
      <c r="E4" s="45"/>
      <c r="F4" s="45"/>
      <c r="G4" s="45"/>
      <c r="H4" s="45"/>
      <c r="I4" s="45"/>
    </row>
    <row r="5" spans="2:10" ht="15" thickTop="1" x14ac:dyDescent="0.3">
      <c r="C5" s="20" t="s">
        <v>1</v>
      </c>
      <c r="D5" s="151" t="s">
        <v>12</v>
      </c>
      <c r="E5" s="21" t="s">
        <v>13</v>
      </c>
      <c r="F5" s="22" t="s">
        <v>9</v>
      </c>
      <c r="G5" s="23" t="s">
        <v>14</v>
      </c>
      <c r="H5" s="20" t="s">
        <v>15</v>
      </c>
    </row>
    <row r="6" spans="2:10" ht="15" thickBot="1" x14ac:dyDescent="0.35">
      <c r="C6" s="12" t="s">
        <v>2</v>
      </c>
      <c r="D6" s="152"/>
      <c r="E6" s="13" t="s">
        <v>4</v>
      </c>
      <c r="F6" s="14" t="s">
        <v>4</v>
      </c>
      <c r="G6" s="16" t="s">
        <v>4</v>
      </c>
      <c r="H6" s="12" t="s">
        <v>8</v>
      </c>
    </row>
    <row r="7" spans="2:10" ht="15" thickTop="1" x14ac:dyDescent="0.3">
      <c r="B7" s="129"/>
      <c r="C7" s="123" t="s">
        <v>138</v>
      </c>
      <c r="D7" s="124" t="s">
        <v>137</v>
      </c>
      <c r="E7" s="125">
        <v>18</v>
      </c>
      <c r="F7" s="126">
        <v>10</v>
      </c>
      <c r="G7" s="127">
        <v>3</v>
      </c>
      <c r="H7" s="128">
        <v>42.76</v>
      </c>
    </row>
    <row r="8" spans="2:10" x14ac:dyDescent="0.3">
      <c r="B8" s="129"/>
      <c r="C8" s="123" t="s">
        <v>135</v>
      </c>
      <c r="D8" s="124" t="s">
        <v>136</v>
      </c>
      <c r="E8" s="125">
        <v>8</v>
      </c>
      <c r="F8" s="126">
        <v>6</v>
      </c>
      <c r="G8" s="127">
        <v>3</v>
      </c>
      <c r="H8" s="128">
        <v>23.44</v>
      </c>
    </row>
    <row r="9" spans="2:10" x14ac:dyDescent="0.3">
      <c r="B9" s="129"/>
      <c r="C9" s="123" t="s">
        <v>139</v>
      </c>
      <c r="D9" s="124" t="s">
        <v>22</v>
      </c>
      <c r="E9" s="125">
        <v>8</v>
      </c>
      <c r="F9" s="126">
        <v>6</v>
      </c>
      <c r="G9" s="127">
        <v>3</v>
      </c>
      <c r="H9" s="128">
        <v>24.08</v>
      </c>
    </row>
    <row r="10" spans="2:10" x14ac:dyDescent="0.3">
      <c r="B10" s="129"/>
      <c r="C10" s="123" t="s">
        <v>140</v>
      </c>
      <c r="D10" s="124" t="s">
        <v>141</v>
      </c>
      <c r="E10" s="125">
        <v>8</v>
      </c>
      <c r="F10" s="126">
        <v>8</v>
      </c>
      <c r="G10" s="127">
        <v>3</v>
      </c>
      <c r="H10" s="128">
        <v>26.17</v>
      </c>
    </row>
    <row r="11" spans="2:10" ht="15" thickBot="1" x14ac:dyDescent="0.35">
      <c r="C11" s="123" t="s">
        <v>140</v>
      </c>
      <c r="D11" s="124" t="s">
        <v>22</v>
      </c>
      <c r="E11" s="125">
        <v>8</v>
      </c>
      <c r="F11" s="126">
        <v>6</v>
      </c>
      <c r="G11" s="127">
        <v>3</v>
      </c>
      <c r="H11" s="128">
        <v>23.52</v>
      </c>
    </row>
    <row r="12" spans="2:10" ht="15.6" thickTop="1" thickBot="1" x14ac:dyDescent="0.35">
      <c r="C12" s="153" t="s">
        <v>16</v>
      </c>
      <c r="D12" s="154"/>
      <c r="E12" s="154"/>
      <c r="F12" s="154"/>
      <c r="G12" s="155"/>
      <c r="H12" s="46">
        <f>SUM(H7:H11)</f>
        <v>139.97</v>
      </c>
    </row>
    <row r="13" spans="2:10" ht="15" thickTop="1" x14ac:dyDescent="0.3"/>
    <row r="15" spans="2:10" ht="14.4" customHeight="1" x14ac:dyDescent="0.3">
      <c r="C15" s="156" t="s">
        <v>24</v>
      </c>
      <c r="D15" s="157" t="s">
        <v>50</v>
      </c>
      <c r="E15" s="157"/>
      <c r="F15" s="34"/>
      <c r="G15" s="34"/>
    </row>
    <row r="16" spans="2:10" x14ac:dyDescent="0.3">
      <c r="C16" s="156"/>
      <c r="D16" s="157"/>
      <c r="E16" s="157"/>
      <c r="F16" s="34"/>
      <c r="G16" s="34"/>
    </row>
  </sheetData>
  <mergeCells count="6">
    <mergeCell ref="I3:J3"/>
    <mergeCell ref="D5:D6"/>
    <mergeCell ref="C12:G12"/>
    <mergeCell ref="C15:C16"/>
    <mergeCell ref="D15:E16"/>
    <mergeCell ref="C3:H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F4785-C2C2-4B6C-8CCB-2B04C6C8E380}">
  <sheetPr>
    <tabColor rgb="FF00B050"/>
  </sheetPr>
  <dimension ref="B3:J16"/>
  <sheetViews>
    <sheetView workbookViewId="0">
      <selection activeCell="F26" sqref="F26"/>
    </sheetView>
  </sheetViews>
  <sheetFormatPr defaultRowHeight="14.4" x14ac:dyDescent="0.3"/>
  <cols>
    <col min="3" max="3" width="9.88671875" customWidth="1"/>
    <col min="4" max="4" width="25.5546875" customWidth="1"/>
  </cols>
  <sheetData>
    <row r="3" spans="2:10" ht="29.1" customHeight="1" x14ac:dyDescent="0.3">
      <c r="C3" s="149" t="s">
        <v>34</v>
      </c>
      <c r="D3" s="149"/>
      <c r="E3" s="149"/>
      <c r="F3" s="149"/>
      <c r="G3" s="149"/>
      <c r="H3" s="149"/>
      <c r="I3" s="149" t="s">
        <v>45</v>
      </c>
      <c r="J3" s="149"/>
    </row>
    <row r="4" spans="2:10" ht="29.1" customHeight="1" thickBot="1" x14ac:dyDescent="0.35">
      <c r="C4" s="45"/>
      <c r="D4" s="45"/>
      <c r="E4" s="45"/>
      <c r="F4" s="45"/>
      <c r="G4" s="45"/>
      <c r="H4" s="45"/>
      <c r="I4" s="45"/>
    </row>
    <row r="5" spans="2:10" ht="15" thickTop="1" x14ac:dyDescent="0.3">
      <c r="C5" s="20" t="s">
        <v>1</v>
      </c>
      <c r="D5" s="151" t="s">
        <v>12</v>
      </c>
      <c r="E5" s="21" t="s">
        <v>13</v>
      </c>
      <c r="F5" s="22" t="s">
        <v>9</v>
      </c>
      <c r="G5" s="23" t="s">
        <v>14</v>
      </c>
      <c r="H5" s="20" t="s">
        <v>15</v>
      </c>
    </row>
    <row r="6" spans="2:10" ht="15" thickBot="1" x14ac:dyDescent="0.35">
      <c r="C6" s="12" t="s">
        <v>2</v>
      </c>
      <c r="D6" s="152"/>
      <c r="E6" s="13" t="s">
        <v>4</v>
      </c>
      <c r="F6" s="14" t="s">
        <v>4</v>
      </c>
      <c r="G6" s="16" t="s">
        <v>4</v>
      </c>
      <c r="H6" s="12" t="s">
        <v>8</v>
      </c>
    </row>
    <row r="7" spans="2:10" ht="15" thickTop="1" x14ac:dyDescent="0.3">
      <c r="B7" s="130"/>
      <c r="C7" s="123" t="s">
        <v>143</v>
      </c>
      <c r="D7" s="124" t="s">
        <v>142</v>
      </c>
      <c r="E7" s="125">
        <v>8</v>
      </c>
      <c r="F7" s="126">
        <v>6</v>
      </c>
      <c r="G7" s="127">
        <v>3</v>
      </c>
      <c r="H7" s="128">
        <v>23.75</v>
      </c>
    </row>
    <row r="8" spans="2:10" x14ac:dyDescent="0.3">
      <c r="B8" s="130"/>
      <c r="C8" s="123" t="s">
        <v>144</v>
      </c>
      <c r="D8" s="124" t="s">
        <v>145</v>
      </c>
      <c r="E8" s="125">
        <v>6</v>
      </c>
      <c r="F8" s="126">
        <v>6</v>
      </c>
      <c r="G8" s="127">
        <v>3</v>
      </c>
      <c r="H8" s="128">
        <v>21.09</v>
      </c>
    </row>
    <row r="9" spans="2:10" x14ac:dyDescent="0.3">
      <c r="B9" s="130"/>
      <c r="C9" s="123" t="s">
        <v>147</v>
      </c>
      <c r="D9" s="124" t="s">
        <v>146</v>
      </c>
      <c r="E9" s="125">
        <v>6</v>
      </c>
      <c r="F9" s="126">
        <v>6</v>
      </c>
      <c r="G9" s="127">
        <v>3</v>
      </c>
      <c r="H9" s="128">
        <v>21.04</v>
      </c>
    </row>
    <row r="10" spans="2:10" x14ac:dyDescent="0.3">
      <c r="B10" s="130"/>
      <c r="C10" s="123" t="s">
        <v>148</v>
      </c>
      <c r="D10" s="124" t="s">
        <v>149</v>
      </c>
      <c r="E10" s="125">
        <v>18</v>
      </c>
      <c r="F10" s="126">
        <v>15</v>
      </c>
      <c r="G10" s="127">
        <v>4</v>
      </c>
      <c r="H10" s="128">
        <v>57.9</v>
      </c>
    </row>
    <row r="11" spans="2:10" ht="15" thickBot="1" x14ac:dyDescent="0.35">
      <c r="B11" s="130"/>
      <c r="C11" s="123" t="s">
        <v>150</v>
      </c>
      <c r="D11" s="124" t="s">
        <v>151</v>
      </c>
      <c r="E11" s="125">
        <v>8</v>
      </c>
      <c r="F11" s="126">
        <v>6</v>
      </c>
      <c r="G11" s="127">
        <v>3</v>
      </c>
      <c r="H11" s="128">
        <v>23.85</v>
      </c>
    </row>
    <row r="12" spans="2:10" ht="15.6" thickTop="1" thickBot="1" x14ac:dyDescent="0.35">
      <c r="C12" s="153" t="s">
        <v>16</v>
      </c>
      <c r="D12" s="154"/>
      <c r="E12" s="154"/>
      <c r="F12" s="154"/>
      <c r="G12" s="155"/>
      <c r="H12" s="46">
        <f>SUM(H7:H11)</f>
        <v>147.63</v>
      </c>
    </row>
    <row r="13" spans="2:10" ht="15" thickTop="1" x14ac:dyDescent="0.3"/>
    <row r="15" spans="2:10" ht="14.4" customHeight="1" x14ac:dyDescent="0.3">
      <c r="C15" s="156" t="s">
        <v>24</v>
      </c>
      <c r="D15" s="157" t="s">
        <v>50</v>
      </c>
      <c r="E15" s="157"/>
      <c r="F15" s="34"/>
      <c r="G15" s="34"/>
    </row>
    <row r="16" spans="2:10" x14ac:dyDescent="0.3">
      <c r="C16" s="156"/>
      <c r="D16" s="157"/>
      <c r="E16" s="157"/>
      <c r="F16" s="34"/>
      <c r="G16" s="34"/>
    </row>
  </sheetData>
  <mergeCells count="6">
    <mergeCell ref="C3:H3"/>
    <mergeCell ref="I3:J3"/>
    <mergeCell ref="D5:D6"/>
    <mergeCell ref="C12:G12"/>
    <mergeCell ref="C15:C16"/>
    <mergeCell ref="D15:E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vozovka I - PUPFL</vt:lpstr>
      <vt:lpstr>vozovka II mimo PUPFL</vt:lpstr>
      <vt:lpstr>vozovka III -PUPFL</vt:lpstr>
      <vt:lpstr>zemní práce I - PUPFL</vt:lpstr>
      <vt:lpstr>zemní práce II - mimo PUPFL</vt:lpstr>
      <vt:lpstr>zemní práce III - PUPFL</vt:lpstr>
      <vt:lpstr>TP III - PUPFL</vt:lpstr>
      <vt:lpstr>sjezdy I - PUPFL</vt:lpstr>
      <vt:lpstr>sjezdy III - PUPFL</vt:lpstr>
      <vt:lpstr>svodnice vody I - PUPFL</vt:lpstr>
      <vt:lpstr>svodnice vody III - PUPFL</vt:lpstr>
      <vt:lpstr>výhybny I - PUPFL</vt:lpstr>
      <vt:lpstr>výhybny III - PUPFL </vt:lpstr>
      <vt:lpstr>trhání pařezů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Tichá Alena</dc:creator>
  <cp:lastModifiedBy>Jiří Ježek</cp:lastModifiedBy>
  <cp:lastPrinted>2020-12-29T17:44:25Z</cp:lastPrinted>
  <dcterms:created xsi:type="dcterms:W3CDTF">2020-12-29T15:01:19Z</dcterms:created>
  <dcterms:modified xsi:type="dcterms:W3CDTF">2024-08-17T06:16:07Z</dcterms:modified>
</cp:coreProperties>
</file>